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R:\Ref105\Alle\Publikationen\Internet\Öffentlichkeitswirksame Dokumente Überarbeitung 2016\Kosmetik\"/>
    </mc:Choice>
  </mc:AlternateContent>
  <bookViews>
    <workbookView xWindow="0" yWindow="0" windowWidth="15300" windowHeight="8055"/>
  </bookViews>
  <sheets>
    <sheet name="Start" sheetId="4" r:id="rId1"/>
    <sheet name="Schnelleinstufung" sheetId="3" r:id="rId2"/>
    <sheet name="Komplettbewertung" sheetId="1" r:id="rId3"/>
    <sheet name="Meldepflicht" sheetId="5" r:id="rId4"/>
    <sheet name="References" sheetId="2" r:id="rId5"/>
  </sheets>
  <definedNames>
    <definedName name="Causality">References!$C$2:$C$8</definedName>
    <definedName name="Chronology">References!$C$11:$C$14</definedName>
    <definedName name="_xlnm.Print_Area" localSheetId="2">Komplettbewertung!$A$1:$I$67</definedName>
    <definedName name="_xlnm.Print_Area" localSheetId="1">Schnelleinstufung!$A$1:$W$27</definedName>
    <definedName name="_xlnm.Print_Area" localSheetId="0">Start!$A$1:$Q$38</definedName>
    <definedName name="Excluded">References!$F$11:$F$14</definedName>
    <definedName name="Location">References!$A$11:$A$14</definedName>
    <definedName name="Recovery">References!$D$11:$D$14</definedName>
    <definedName name="Reexposition">References!$E$11:$E$14</definedName>
    <definedName name="SelectionPN">References!$B$2:$B$6</definedName>
    <definedName name="SelectionYesNo">References!$A$2:$A$4</definedName>
    <definedName name="Semiology">References!$G$11:$G$14</definedName>
    <definedName name="Symptoms">References!$B$11:$B$14</definedName>
  </definedNames>
  <calcPr calcId="152511" calcMode="manual"/>
</workbook>
</file>

<file path=xl/calcChain.xml><?xml version="1.0" encoding="utf-8"?>
<calcChain xmlns="http://schemas.openxmlformats.org/spreadsheetml/2006/main">
  <c r="I34" i="1" l="1"/>
  <c r="I41" i="1"/>
  <c r="D57" i="1"/>
  <c r="E25" i="5" l="1"/>
  <c r="F2" i="3"/>
  <c r="F25" i="5"/>
  <c r="F1" i="1"/>
  <c r="W1" i="3"/>
  <c r="G58" i="1"/>
  <c r="G52" i="1"/>
  <c r="G16" i="1"/>
  <c r="G13" i="1"/>
  <c r="D15" i="1" s="1"/>
  <c r="G9" i="1"/>
  <c r="C10" i="1" l="1"/>
  <c r="B65" i="1" l="1"/>
  <c r="C19" i="3"/>
  <c r="B64" i="1"/>
  <c r="B63" i="1"/>
  <c r="I16" i="1" l="1"/>
  <c r="B62" i="1"/>
  <c r="G56" i="1"/>
  <c r="G50" i="1"/>
  <c r="G49" i="1"/>
  <c r="G48" i="1"/>
  <c r="G47" i="1"/>
  <c r="Q37" i="4"/>
  <c r="I57" i="1"/>
  <c r="I52" i="1"/>
  <c r="D51" i="1"/>
  <c r="I51" i="1" s="1"/>
  <c r="G46" i="1"/>
  <c r="G25" i="1"/>
  <c r="G34" i="1"/>
  <c r="G41" i="1"/>
  <c r="C9" i="1"/>
  <c r="G21" i="1"/>
  <c r="G10" i="1"/>
  <c r="B2" i="3"/>
  <c r="I58" i="1" l="1"/>
  <c r="G38" i="1"/>
  <c r="D40" i="1" s="1"/>
  <c r="I40" i="1" s="1"/>
  <c r="G39" i="1"/>
  <c r="H34" i="4"/>
  <c r="G29" i="1"/>
  <c r="G30" i="1"/>
  <c r="G22" i="1"/>
  <c r="G23" i="1"/>
  <c r="D24" i="1" s="1"/>
  <c r="G31" i="1"/>
  <c r="G32" i="1"/>
  <c r="F60" i="1"/>
  <c r="C17" i="3"/>
  <c r="E13" i="3"/>
  <c r="E5" i="3"/>
  <c r="E9" i="3"/>
  <c r="E10" i="3"/>
  <c r="E8" i="3"/>
  <c r="H1" i="1"/>
  <c r="E12" i="3"/>
  <c r="E14" i="3"/>
  <c r="E4" i="3"/>
  <c r="Z18" i="3"/>
  <c r="Z17" i="3" s="1"/>
  <c r="AA18" i="3"/>
  <c r="AA17" i="3"/>
  <c r="AB18" i="3"/>
  <c r="AB17" i="3" s="1"/>
  <c r="AE18" i="3"/>
  <c r="AE17" i="3"/>
  <c r="AF18" i="3"/>
  <c r="AF17" i="3" s="1"/>
  <c r="AG18" i="3"/>
  <c r="AG17" i="3"/>
  <c r="AH18" i="3"/>
  <c r="AH17" i="3" s="1"/>
  <c r="AK18" i="3"/>
  <c r="AK17" i="3"/>
  <c r="Y18" i="3"/>
  <c r="Y17" i="3" s="1"/>
  <c r="AC18" i="3"/>
  <c r="AC17" i="3"/>
  <c r="AD18" i="3"/>
  <c r="AD17" i="3" s="1"/>
  <c r="AI18" i="3"/>
  <c r="AI17" i="3"/>
  <c r="AJ18" i="3"/>
  <c r="AJ17" i="3" s="1"/>
  <c r="D33" i="1" l="1"/>
  <c r="I33" i="1" s="1"/>
  <c r="I24" i="1"/>
  <c r="C18" i="3"/>
  <c r="E3" i="3" s="1"/>
  <c r="G6" i="3" s="1"/>
  <c r="C37" i="4"/>
  <c r="B61" i="1"/>
  <c r="I25" i="1"/>
  <c r="I3" i="1" l="1"/>
  <c r="K37" i="1" s="1"/>
  <c r="C22" i="3"/>
  <c r="B25" i="3" s="1"/>
  <c r="G9" i="3"/>
  <c r="B26" i="3"/>
  <c r="G4" i="3"/>
  <c r="G7" i="3"/>
  <c r="G8" i="3"/>
  <c r="F11" i="3" s="1"/>
  <c r="G5" i="3"/>
  <c r="K39" i="1" l="1"/>
  <c r="K40" i="1"/>
  <c r="K38" i="1"/>
  <c r="K41" i="1"/>
  <c r="B66" i="1"/>
  <c r="F18" i="5" s="1"/>
  <c r="K42" i="1"/>
  <c r="B24" i="3"/>
  <c r="B23" i="3"/>
  <c r="I24" i="3"/>
  <c r="K7" i="1"/>
  <c r="K6" i="1"/>
  <c r="K9" i="1"/>
  <c r="K5" i="1"/>
  <c r="K8" i="1"/>
  <c r="K4" i="1"/>
  <c r="C20" i="5" l="1"/>
  <c r="C21" i="5" l="1"/>
  <c r="C24" i="5" s="1"/>
  <c r="C22" i="5" l="1"/>
  <c r="C23" i="5"/>
</calcChain>
</file>

<file path=xl/comments1.xml><?xml version="1.0" encoding="utf-8"?>
<comments xmlns="http://schemas.openxmlformats.org/spreadsheetml/2006/main">
  <authors>
    <author>Butschke</author>
  </authors>
  <commentList>
    <comment ref="B4" authorId="0" shapeId="0">
      <text>
        <r>
          <rPr>
            <b/>
            <sz val="8"/>
            <color indexed="81"/>
            <rFont val="Tahoma"/>
          </rPr>
          <t xml:space="preserve">Bewertung, ob die zeitliche Abfolge zwischen der Anwendung des kosmetischen Mittels und dem Auftreten der Symptome schlüssig für die Art und die Anwendung des Mittels ist. </t>
        </r>
      </text>
    </comment>
    <comment ref="D6" authorId="0" shapeId="0">
      <text>
        <r>
          <rPr>
            <b/>
            <sz val="8"/>
            <color indexed="81"/>
            <rFont val="Tahoma"/>
          </rPr>
          <t>Sofern die Chronologie ausgeschlossen ist, ist auch die Kausalität ausgeschlossen.</t>
        </r>
      </text>
    </comment>
    <comment ref="B8" authorId="0" shapeId="0">
      <text>
        <r>
          <rPr>
            <b/>
            <sz val="8"/>
            <color indexed="81"/>
            <rFont val="Tahoma"/>
          </rPr>
          <t>Bewertung, ob weitere medizinische Erkenntnisse wie Allergietests oder Informationen zur erneuten Verwendung des unter Verdacht stehenden kosmetischen Mittels und deren Folgen spezifisch und relevant sind.</t>
        </r>
      </text>
    </comment>
    <comment ref="B12" authorId="0" shapeId="0">
      <text>
        <r>
          <rPr>
            <b/>
            <sz val="8"/>
            <color indexed="81"/>
            <rFont val="Tahoma"/>
          </rPr>
          <t>Bewertung, ob die beobachteten Symptome schlüssig für die Art und die Anwendung des in Verdacht stehenden kosmetischen Mittels sind.</t>
        </r>
      </text>
    </comment>
  </commentList>
</comments>
</file>

<file path=xl/sharedStrings.xml><?xml version="1.0" encoding="utf-8"?>
<sst xmlns="http://schemas.openxmlformats.org/spreadsheetml/2006/main" count="378" uniqueCount="205">
  <si>
    <t>Nr.</t>
  </si>
  <si>
    <t>Feld</t>
  </si>
  <si>
    <t>Wert</t>
  </si>
  <si>
    <t>SelectionYesNo</t>
  </si>
  <si>
    <t>SelectionPN</t>
  </si>
  <si>
    <t>Ja</t>
  </si>
  <si>
    <t>Nein</t>
  </si>
  <si>
    <t>unklar</t>
  </si>
  <si>
    <t>Causality</t>
  </si>
  <si>
    <t>sehr wahrscheinlich</t>
  </si>
  <si>
    <t>wahrscheinlich</t>
  </si>
  <si>
    <t>nicht wahrscheinlich</t>
  </si>
  <si>
    <t>ausgeschlossen</t>
  </si>
  <si>
    <t>nicht bewertbar</t>
  </si>
  <si>
    <t>Erklärung</t>
  </si>
  <si>
    <t>Formular</t>
  </si>
  <si>
    <t>Bewertungsvorschlag</t>
  </si>
  <si>
    <t>nicht klar zuzuordnen</t>
  </si>
  <si>
    <t>unwahrscheinlich</t>
  </si>
  <si>
    <t>Chronologie</t>
  </si>
  <si>
    <t>1. Chronologie (Zeitlicher Ablauf von Anwendung bis zur unerwünschten Wirkung)</t>
  </si>
  <si>
    <t>(SUE nach Anwendung nicht vorher)</t>
  </si>
  <si>
    <t>(innerhalb von einem Tag)</t>
  </si>
  <si>
    <t>nicht medizinische Einschätzung (länger als 1 Woche)</t>
  </si>
  <si>
    <t>Teilbewertung</t>
  </si>
  <si>
    <t>2. Semiologie (Symptome und Befunde)</t>
  </si>
  <si>
    <t>a)</t>
  </si>
  <si>
    <t>Symptomatik</t>
  </si>
  <si>
    <t xml:space="preserve">Ort der Wirkung </t>
  </si>
  <si>
    <t>Location</t>
  </si>
  <si>
    <t>nur innerhalb</t>
  </si>
  <si>
    <t>nur außerhalb</t>
  </si>
  <si>
    <t>innerhalb und außerhalb</t>
  </si>
  <si>
    <t>Art der Wirkung</t>
  </si>
  <si>
    <t>schlüssig</t>
  </si>
  <si>
    <t>Symptoms</t>
  </si>
  <si>
    <t>passt</t>
  </si>
  <si>
    <t>passt nicht</t>
  </si>
  <si>
    <t>Entwicklung der Wirkung</t>
  </si>
  <si>
    <t>zur Anwendungsform bzw. der Art des Produktes</t>
  </si>
  <si>
    <t>des Anwendungsbereiches bzw. Anwendungsweise</t>
  </si>
  <si>
    <t>passt nur teilweise</t>
  </si>
  <si>
    <t>Chronology</t>
  </si>
  <si>
    <t>Ablauf ist</t>
  </si>
  <si>
    <t>b)</t>
  </si>
  <si>
    <t>c)</t>
  </si>
  <si>
    <t>Reexposition</t>
  </si>
  <si>
    <t>Nach Absetzung wurde</t>
  </si>
  <si>
    <t>Besserung</t>
  </si>
  <si>
    <t>keine Veränderung</t>
  </si>
  <si>
    <t>Recovery</t>
  </si>
  <si>
    <t>festgestellt</t>
  </si>
  <si>
    <t>Re-Exposition führte zu</t>
  </si>
  <si>
    <t>nicht vergleichbarer</t>
  </si>
  <si>
    <t>keiner</t>
  </si>
  <si>
    <t>A 6b</t>
  </si>
  <si>
    <t>A 7a</t>
  </si>
  <si>
    <t>-</t>
  </si>
  <si>
    <t>A 7b</t>
  </si>
  <si>
    <t>A 7a, A 11, A13</t>
  </si>
  <si>
    <t>A 12</t>
  </si>
  <si>
    <t>A 6c</t>
  </si>
  <si>
    <t>A 6d</t>
  </si>
  <si>
    <t>Zusätzliche Untersuchung (durch Fachärzte, konkret auf die beobachtete Wirkung beziehend)</t>
  </si>
  <si>
    <t>Allergietest Produkt</t>
  </si>
  <si>
    <t>Allergietest Substanzen</t>
  </si>
  <si>
    <t>bekannte Allergien</t>
  </si>
  <si>
    <t>auf das gemeldete Produkt</t>
  </si>
  <si>
    <t>gleicher oder stärkerer</t>
  </si>
  <si>
    <t>(nicht abgesetzt)</t>
  </si>
  <si>
    <t>(unbekannt)</t>
  </si>
  <si>
    <t>Die Symptome und Befunde sind außer auf das in Verdacht stehende kosmetische Mittel auf:</t>
  </si>
  <si>
    <t>Medikamente</t>
  </si>
  <si>
    <t>andere kosmetische Mittel</t>
  </si>
  <si>
    <t>andere Produkte</t>
  </si>
  <si>
    <t>sonstiges</t>
  </si>
  <si>
    <t>zurückzuführen</t>
  </si>
  <si>
    <t>A 8 + A 10</t>
  </si>
  <si>
    <t>Vorerkrankungen</t>
  </si>
  <si>
    <t>Andere Informationen, die zu der Bewertung führen, dass der Fall nicht mit dem kosmetischen Mittel in Verbindung steht</t>
  </si>
  <si>
    <t>sind bekannt und</t>
  </si>
  <si>
    <t>plausibel</t>
  </si>
  <si>
    <t>nicht plausibel</t>
  </si>
  <si>
    <t>(liegen nicht vor)</t>
  </si>
  <si>
    <t>Excluded</t>
  </si>
  <si>
    <t>A 13a, b, f</t>
  </si>
  <si>
    <t>bekannte Unverträglichkeiten</t>
  </si>
  <si>
    <t>auf Substanzen, die im Produkt enthalten sein könnten</t>
  </si>
  <si>
    <t>A 10</t>
  </si>
  <si>
    <t>A 9</t>
  </si>
  <si>
    <t>A 13</t>
  </si>
  <si>
    <t>Kriterium</t>
  </si>
  <si>
    <t>vorhanden / positiv</t>
  </si>
  <si>
    <t>vorhanden / negativ</t>
  </si>
  <si>
    <t>Symptome</t>
  </si>
  <si>
    <t>stimmig</t>
  </si>
  <si>
    <t>nur teilweise stimmig / unbekannt</t>
  </si>
  <si>
    <t>nicht schlüssig</t>
  </si>
  <si>
    <t>x</t>
  </si>
  <si>
    <t>Bewertungsmatrix</t>
  </si>
  <si>
    <t>nicht vorhanden / nicht eindeutig</t>
  </si>
  <si>
    <t>Ausprägung (ankreuzen)</t>
  </si>
  <si>
    <t>Prüfung der Eingabe</t>
  </si>
  <si>
    <t>Kausalitätsbewertung</t>
  </si>
  <si>
    <t>Ergebnis</t>
  </si>
  <si>
    <t>Vollständigkeit:</t>
  </si>
  <si>
    <t>Eindeutigkeit:</t>
  </si>
  <si>
    <t>Hinweis:</t>
  </si>
  <si>
    <t>Ernste unerwünschte Wirkungen sind gemäß Artikel 23 der Verordnung (EG) Nr. 1223/2009 von verantwortlichen Personen oder Händlern an Behörden zu melden.</t>
  </si>
  <si>
    <t>http://www.bvl.bund.de/sue</t>
  </si>
  <si>
    <t>sue-cosmetic@bvl.bund.de</t>
  </si>
  <si>
    <t>Kausalitätsbewertung - Schnelleinstufung</t>
  </si>
  <si>
    <t>Falls ein Ausdruck zur Dokumentation erstellt werden soll, bitte hier die Fall-Nr. eingeben, auf die sich die Angaben beziehen:</t>
  </si>
  <si>
    <t>SUE-Fallnummer:</t>
  </si>
  <si>
    <t>Medizinische Bewertung, sofern diese vorliegt:</t>
  </si>
  <si>
    <t/>
  </si>
  <si>
    <t>für die beobachteten Symptome bei solchen Mitteln</t>
  </si>
  <si>
    <t>Chronologie stimmig</t>
  </si>
  <si>
    <t>Chronologie teilweise stimmig</t>
  </si>
  <si>
    <t>ZU und/oder RE positiv</t>
  </si>
  <si>
    <t>keine ZU und/oder keine RE</t>
  </si>
  <si>
    <t>ZU und/oder RE negativ</t>
  </si>
  <si>
    <t>Chronologie nicht stimmig</t>
  </si>
  <si>
    <t>Symptome schlüssig</t>
  </si>
  <si>
    <t>Symptome nicht schlüssig</t>
  </si>
  <si>
    <t>Meldung erforderlich</t>
  </si>
  <si>
    <t>keine ZU und/oder keine RE oder ZU/RE nicht eindeutig</t>
  </si>
  <si>
    <t>1.</t>
  </si>
  <si>
    <t>2.</t>
  </si>
  <si>
    <t xml:space="preserve">c) </t>
  </si>
  <si>
    <t>d)</t>
  </si>
  <si>
    <t>Funktionseinschränkung (vorübergehend oder dauerhaft)</t>
  </si>
  <si>
    <t>Behinderung</t>
  </si>
  <si>
    <t>Krankenhausaufenthalt (nicht nur Notaufnahme)</t>
  </si>
  <si>
    <t>Angeborene Anomalien</t>
  </si>
  <si>
    <t>lebensbedrohliche Situation</t>
  </si>
  <si>
    <t>f)</t>
  </si>
  <si>
    <t>Tod</t>
  </si>
  <si>
    <t>3.</t>
  </si>
  <si>
    <t>Die Kausalität zwischen dem kosmetischen Mittel und der Wirkung ist nicht ausgeschlossen</t>
  </si>
  <si>
    <t>Ergebnis der Kausalitätsbewertung:</t>
  </si>
  <si>
    <t>e)</t>
  </si>
  <si>
    <t>=&gt;</t>
  </si>
  <si>
    <t>g)</t>
  </si>
  <si>
    <t>andere als die zuvor genannten</t>
  </si>
  <si>
    <t>Eine Meldung von ernsten unerwünschten Meldungen ist erforderlich, wenn:</t>
  </si>
  <si>
    <t>Zuständige Behörden finden Sie in folgender Liste:</t>
  </si>
  <si>
    <t>Kausalitätsteilbewertung:</t>
  </si>
  <si>
    <t>positiv</t>
  </si>
  <si>
    <t>negativ</t>
  </si>
  <si>
    <t>(nicht erfolgt)</t>
  </si>
  <si>
    <t>nicht eindeutig</t>
  </si>
  <si>
    <t>Semiology</t>
  </si>
  <si>
    <t>http://www.bvl.bund.de/kosmetikbehoerden</t>
  </si>
  <si>
    <t>aus-geschlossen</t>
  </si>
  <si>
    <t>(Date of first erver use)</t>
  </si>
  <si>
    <t>Datum der ersten Nutzung:</t>
  </si>
  <si>
    <t>Datum der letzten Nutzung:</t>
  </si>
  <si>
    <t>(Product use stopped)</t>
  </si>
  <si>
    <t>Datum der unerw. Wirkung:</t>
  </si>
  <si>
    <t>(Date of onset)</t>
  </si>
  <si>
    <t>http://www.bvl.bund.de/DE/03_Verbraucherprodukte/03_AntragstellerUnternehmen/09_FAQs/FAQ_SUE/FAQ_SUE_node.html</t>
  </si>
  <si>
    <t>sowie in den Antworten zu den häufig gestellten Fragen (FAQs):</t>
  </si>
  <si>
    <t>bei unerwünschten Wirkungen (serious undesirable effects = SUE) von kosmetischen Mitteln</t>
  </si>
  <si>
    <t>&gt; zur Schnelleinstufung der Kausalität</t>
  </si>
  <si>
    <t>&gt; zur ausführlichen Kausalitätsbewertung</t>
  </si>
  <si>
    <t>http://www.bvl.bund.de/SharedDocs/Downloads/03_Verbraucherprodukte/Kosmetik/SUE_Kausalit%C3%A4tsbewertung_de.pdf</t>
  </si>
  <si>
    <t>Für die Übermittlung von Meldungen per E-Mail kann das BVL Ihnen einen Schlüssel für die verschlüsselte Übermittlung mittels S/MIME per E-Mal zur Verfügung stellen. HINWIES: Bitte beginnen Sie jede Bewertung mit einer neuen unbearbeiteten Datei und ändern nicht nur vorherige Einträge!</t>
  </si>
  <si>
    <t>wahr-scheinlich</t>
  </si>
  <si>
    <t>sehr wahr-scheinlich</t>
  </si>
  <si>
    <t>unwahr-scheinlich</t>
  </si>
  <si>
    <t>unwahr-schein-lich</t>
  </si>
  <si>
    <t>nicht ein-deutig zu-zuordnen</t>
  </si>
  <si>
    <t>Vorschlag:</t>
  </si>
  <si>
    <t>Vorschlag</t>
  </si>
  <si>
    <t>ist der Zusammenhang mit dem kosmetischen Mittel</t>
  </si>
  <si>
    <t>Absetzung / Reexposition</t>
  </si>
  <si>
    <t>nur teilweise stimmig</t>
  </si>
  <si>
    <t>b1)</t>
  </si>
  <si>
    <t>b2)</t>
  </si>
  <si>
    <t>Name des betroffenen kosmetischen Mittels (Identifizierbarkeit)</t>
  </si>
  <si>
    <t>Es ist mindestens ein Kriterium für ernste Wirkungen erfüllt:</t>
  </si>
  <si>
    <t>die Mindestanforderungen für eine Meldung vorliegen (Leitlinien Kapitel 2.4.1):</t>
  </si>
  <si>
    <t>die unerwünschten Wirkungen ernst sind (Leitlinien Kapitel 2.1):</t>
  </si>
  <si>
    <t>Art der ernsten unerwünschten Wirkung ist bekannt (Ernsthaftigkeit)</t>
  </si>
  <si>
    <t>Identifizierbarer Berichterstatter ist vorhanden (konkrete Person)</t>
  </si>
  <si>
    <t>Zusatzuntersuchung
    oder Reexposition</t>
  </si>
  <si>
    <t>Meldung nicht erforderlich</t>
  </si>
  <si>
    <t>Zeitpunkt des Auftretens der unerwünschten Wirkung ist ungefähr bekannt (konkreter Fall)</t>
  </si>
  <si>
    <t>nicht stimmig</t>
  </si>
  <si>
    <t>Version</t>
  </si>
  <si>
    <t>Version:</t>
  </si>
  <si>
    <t>&gt; zur Prüfung, ob eine Meldung erforderlich ist</t>
  </si>
  <si>
    <t>Ausdruck vom:</t>
  </si>
  <si>
    <t>Ergebnis:</t>
  </si>
  <si>
    <t>HINWEIS: Diese Tabellen unterstützen nur die Entscheidungsfindung des verantwortlichen Experten. Die vorgeschlagenen Ergebnisse sind unverbindlich und nur auf Basis der vorgenommenen Eingaben generiert worden. Die fachliche Prüfungung und Bewertung ist dadurch nicht zu ersetzen. Offensichtlich fehlerhafte Vorschläge dieses Werkzeuges bitte ich zur Verbesserung an sue-cosmetic@bvl.bund.de unverbindlich zu übermitteln.</t>
  </si>
  <si>
    <t>3. Sonstige Informationen (sofern vorhanden)</t>
  </si>
  <si>
    <t>Feedback</t>
  </si>
  <si>
    <t>Der Leitfaden zur Kausalitätsbewertung ist hier verfügbar:</t>
  </si>
  <si>
    <t>Informationen zu SUE, Formulare und Anleitungen finden Sie auf der Internetseite des Bundesamtes für Verbraucherschutz und Lebensmittelsicherheit (BVL):</t>
  </si>
  <si>
    <t>Fragen oder SUE-Meldungen, soweit sie keine zuständige Behörde ausfindig machen können, können an folgende E-Mail-Adresse gerichtet werden:</t>
  </si>
  <si>
    <t>Kommentare:</t>
  </si>
  <si>
    <t>Dieses Excel-Werkzeug kann Sie bei der Bewertung unterstützen, wie wahrscheinlich der Zusammenhang zwischen einer beobachteten unerwünschten Wirkung und der Anwendung eines bestimmten kosmetischen Mittels ist, d.h. ob  die Verwendung eines speziellen Mittels kausal für die aufgetretenen Wirkungen ist. Das Werkzeug ist in Anlehnung an den Leitfaden zur Kausalitätsbewertung erstellt worden. Der Leitfaden kann auf den Internetseiten des BVL heruntergeladen werden (siehe unten). Das Werkzeug kann bei der Kausalitätsbewertung lediglich unterstützen, jedoch nicht alle im Einzelfall relevanten Informationen beachten. Es gibt daher nur unverbindliche Vorschläge für die sachverständige Beurteilung. Für die Bewertung der Kausalität steht eine Schnellbewertung sowie eine Komplettbewertung zur Verfügung, weiterhin eine Unterstützung zur Einschätzung, ob eine Meldung erforderlich ist.</t>
  </si>
  <si>
    <t>© BVL, 20.01.2017</t>
  </si>
  <si>
    <t>Tabellenversion vom: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</si>
</sst>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1" x14ac:knownFonts="1">
    <font>
      <sz val="11"/>
      <color theme="1"/>
      <name val="Calibri"/>
      <family val="2"/>
      <scheme val="minor"/>
    </font>
    <font>
      <b/>
      <sz val="11"/>
      <color indexed="8"/>
      <name val="Calibri"/>
      <family val="2"/>
    </font>
    <font>
      <b/>
      <sz val="11"/>
      <color indexed="10"/>
      <name val="Calibri"/>
      <family val="2"/>
    </font>
    <font>
      <sz val="11"/>
      <color indexed="9"/>
      <name val="Calibri"/>
      <family val="2"/>
    </font>
    <font>
      <b/>
      <sz val="11"/>
      <color indexed="9"/>
      <name val="Calibri"/>
      <family val="2"/>
    </font>
    <font>
      <sz val="11"/>
      <color indexed="9"/>
      <name val="Calibri"/>
      <family val="2"/>
    </font>
    <font>
      <u/>
      <sz val="11"/>
      <color indexed="12"/>
      <name val="Calibri"/>
      <family val="2"/>
    </font>
    <font>
      <sz val="11"/>
      <color indexed="22"/>
      <name val="Calibri"/>
      <family val="2"/>
    </font>
    <font>
      <b/>
      <sz val="14"/>
      <color indexed="8"/>
      <name val="Calibri"/>
      <family val="2"/>
    </font>
    <font>
      <sz val="8"/>
      <name val="Calibri"/>
      <family val="2"/>
    </font>
    <font>
      <b/>
      <sz val="8"/>
      <color indexed="81"/>
      <name val="Tahoma"/>
    </font>
    <font>
      <sz val="11"/>
      <color indexed="8"/>
      <name val="Arial"/>
      <family val="2"/>
    </font>
    <font>
      <b/>
      <sz val="11"/>
      <color indexed="8"/>
      <name val="Arial"/>
      <family val="2"/>
    </font>
    <font>
      <sz val="11"/>
      <color indexed="57"/>
      <name val="Calibri"/>
      <family val="2"/>
    </font>
    <font>
      <b/>
      <sz val="11"/>
      <color theme="1"/>
      <name val="Calibri"/>
      <family val="2"/>
      <scheme val="minor"/>
    </font>
    <font>
      <sz val="11"/>
      <color theme="0"/>
      <name val="Calibri"/>
      <family val="2"/>
      <scheme val="minor"/>
    </font>
    <font>
      <b/>
      <sz val="11"/>
      <color theme="8" tint="-0.249977111117893"/>
      <name val="Calibri"/>
      <family val="2"/>
      <scheme val="minor"/>
    </font>
    <font>
      <b/>
      <sz val="11"/>
      <color rgb="FFFF0000"/>
      <name val="Calibri"/>
      <family val="2"/>
    </font>
    <font>
      <sz val="11"/>
      <color indexed="8"/>
      <name val="Calibri"/>
      <family val="2"/>
    </font>
    <font>
      <sz val="10"/>
      <color theme="1"/>
      <name val="Calibri"/>
      <family val="2"/>
      <scheme val="minor"/>
    </font>
    <font>
      <sz val="11"/>
      <color theme="6" tint="0.59999389629810485"/>
      <name val="Calibri"/>
      <family val="2"/>
      <scheme val="minor"/>
    </font>
    <font>
      <sz val="11"/>
      <color rgb="FFFF0000"/>
      <name val="Calibri"/>
      <family val="2"/>
      <scheme val="minor"/>
    </font>
    <font>
      <sz val="10"/>
      <color theme="2" tint="-0.249977111117893"/>
      <name val="Calibri"/>
      <family val="2"/>
      <scheme val="minor"/>
    </font>
    <font>
      <sz val="11"/>
      <color theme="0" tint="-0.249977111117893"/>
      <name val="Calibri"/>
      <family val="2"/>
      <scheme val="minor"/>
    </font>
    <font>
      <sz val="11"/>
      <color theme="1"/>
      <name val="Arial"/>
      <family val="2"/>
    </font>
    <font>
      <b/>
      <sz val="14"/>
      <color indexed="8"/>
      <name val="Arial"/>
      <family val="2"/>
    </font>
    <font>
      <u/>
      <sz val="11"/>
      <color indexed="12"/>
      <name val="Arial"/>
      <family val="2"/>
    </font>
    <font>
      <sz val="11"/>
      <name val="Arial"/>
      <family val="2"/>
    </font>
    <font>
      <b/>
      <sz val="11"/>
      <color theme="1"/>
      <name val="Arial"/>
      <family val="2"/>
    </font>
    <font>
      <sz val="11"/>
      <color theme="0"/>
      <name val="Arial"/>
      <family val="2"/>
    </font>
    <font>
      <sz val="9"/>
      <color theme="9" tint="-0.249977111117893"/>
      <name val="Arial"/>
      <family val="2"/>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8">
    <xf numFmtId="0" fontId="0" fillId="0" borderId="0" xfId="0"/>
    <xf numFmtId="0" fontId="1" fillId="2" borderId="1" xfId="0" applyFont="1" applyFill="1" applyBorder="1"/>
    <xf numFmtId="0" fontId="0" fillId="0" borderId="2" xfId="0" applyBorder="1"/>
    <xf numFmtId="0" fontId="0" fillId="0" borderId="3" xfId="0" applyBorder="1"/>
    <xf numFmtId="0" fontId="0" fillId="3" borderId="4" xfId="0" applyFill="1" applyBorder="1"/>
    <xf numFmtId="0" fontId="0" fillId="3" borderId="5" xfId="0" applyFill="1" applyBorder="1"/>
    <xf numFmtId="0" fontId="0" fillId="3" borderId="6" xfId="0" applyFill="1" applyBorder="1"/>
    <xf numFmtId="0" fontId="0" fillId="0" borderId="2" xfId="0" applyFill="1" applyBorder="1"/>
    <xf numFmtId="0" fontId="0" fillId="0" borderId="3" xfId="0" applyFill="1" applyBorder="1"/>
    <xf numFmtId="0" fontId="0" fillId="0" borderId="7" xfId="0" applyFill="1" applyBorder="1"/>
    <xf numFmtId="0" fontId="1" fillId="2" borderId="4" xfId="0" applyFont="1" applyFill="1" applyBorder="1"/>
    <xf numFmtId="0" fontId="0" fillId="0" borderId="8" xfId="0" applyFill="1" applyBorder="1"/>
    <xf numFmtId="0" fontId="0" fillId="4" borderId="4" xfId="0" applyFill="1" applyBorder="1"/>
    <xf numFmtId="0" fontId="0" fillId="4" borderId="5" xfId="0" applyFill="1" applyBorder="1"/>
    <xf numFmtId="0" fontId="0" fillId="4" borderId="6" xfId="0" applyFill="1" applyBorder="1"/>
    <xf numFmtId="0" fontId="0" fillId="4" borderId="1" xfId="0" applyFill="1" applyBorder="1" applyAlignment="1">
      <alignment horizontal="center"/>
    </xf>
    <xf numFmtId="0" fontId="0" fillId="4" borderId="7" xfId="0" applyFill="1" applyBorder="1"/>
    <xf numFmtId="0" fontId="0" fillId="4" borderId="0" xfId="0" applyFill="1" applyBorder="1"/>
    <xf numFmtId="0" fontId="0" fillId="4" borderId="9"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0" fillId="4" borderId="10" xfId="0" applyFill="1" applyBorder="1"/>
    <xf numFmtId="0" fontId="0" fillId="4" borderId="11" xfId="0" applyFill="1" applyBorder="1"/>
    <xf numFmtId="0" fontId="1" fillId="4" borderId="0" xfId="0" applyFont="1" applyFill="1" applyBorder="1"/>
    <xf numFmtId="0" fontId="0" fillId="4" borderId="0" xfId="0" applyFill="1" applyBorder="1" applyAlignment="1">
      <alignment horizontal="center"/>
    </xf>
    <xf numFmtId="0" fontId="0" fillId="5" borderId="5"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0" xfId="0" applyFill="1" applyBorder="1" applyAlignment="1" applyProtection="1">
      <alignment horizontal="center"/>
      <protection locked="0"/>
    </xf>
    <xf numFmtId="0" fontId="0" fillId="4" borderId="0" xfId="0" applyFill="1"/>
    <xf numFmtId="0" fontId="2" fillId="4" borderId="0" xfId="0" applyFont="1" applyFill="1"/>
    <xf numFmtId="0" fontId="1" fillId="4" borderId="0" xfId="0" applyFont="1" applyFill="1"/>
    <xf numFmtId="0" fontId="3" fillId="4" borderId="0" xfId="0" applyFont="1" applyFill="1"/>
    <xf numFmtId="0" fontId="4" fillId="4" borderId="0" xfId="0" applyFont="1" applyFill="1"/>
    <xf numFmtId="0" fontId="5" fillId="4" borderId="0" xfId="0" applyFont="1" applyFill="1"/>
    <xf numFmtId="0" fontId="5" fillId="4" borderId="0" xfId="0" applyFont="1" applyFill="1" applyBorder="1"/>
    <xf numFmtId="0" fontId="2" fillId="3" borderId="6" xfId="0" applyFont="1" applyFill="1" applyBorder="1"/>
    <xf numFmtId="0" fontId="0" fillId="3" borderId="7" xfId="0" applyFill="1" applyBorder="1"/>
    <xf numFmtId="0" fontId="1" fillId="3" borderId="0" xfId="0" applyFont="1" applyFill="1" applyBorder="1"/>
    <xf numFmtId="0" fontId="2" fillId="3" borderId="9" xfId="0" applyFont="1" applyFill="1" applyBorder="1"/>
    <xf numFmtId="0" fontId="0" fillId="3" borderId="0" xfId="0" applyFill="1" applyBorder="1"/>
    <xf numFmtId="0" fontId="2" fillId="3" borderId="9" xfId="0" applyFont="1" applyFill="1" applyBorder="1" applyAlignment="1">
      <alignment horizontal="center" vertical="top" wrapText="1"/>
    </xf>
    <xf numFmtId="0" fontId="2" fillId="3" borderId="9" xfId="0" applyFont="1" applyFill="1" applyBorder="1" applyAlignment="1">
      <alignment horizontal="center" wrapText="1"/>
    </xf>
    <xf numFmtId="0" fontId="0" fillId="3" borderId="8" xfId="0" applyFill="1" applyBorder="1"/>
    <xf numFmtId="0" fontId="0" fillId="3" borderId="10" xfId="0" applyFill="1" applyBorder="1"/>
    <xf numFmtId="0" fontId="2" fillId="3" borderId="11" xfId="0" applyFont="1" applyFill="1" applyBorder="1"/>
    <xf numFmtId="0" fontId="1" fillId="3" borderId="5" xfId="0" applyFont="1" applyFill="1" applyBorder="1"/>
    <xf numFmtId="0" fontId="2" fillId="3" borderId="9" xfId="0" applyFont="1" applyFill="1" applyBorder="1" applyAlignment="1">
      <alignment vertical="top" wrapText="1"/>
    </xf>
    <xf numFmtId="0" fontId="7" fillId="3" borderId="0" xfId="0" applyFont="1" applyFill="1" applyBorder="1"/>
    <xf numFmtId="0" fontId="8" fillId="4" borderId="0" xfId="0" applyFont="1" applyFill="1"/>
    <xf numFmtId="0" fontId="0" fillId="4" borderId="12" xfId="0" applyFill="1" applyBorder="1"/>
    <xf numFmtId="0" fontId="0" fillId="4" borderId="13" xfId="0" applyFill="1" applyBorder="1"/>
    <xf numFmtId="0" fontId="0" fillId="4" borderId="4" xfId="0" quotePrefix="1" applyFill="1" applyBorder="1"/>
    <xf numFmtId="0" fontId="0" fillId="4" borderId="8" xfId="0" quotePrefix="1" applyFill="1" applyBorder="1"/>
    <xf numFmtId="0" fontId="0" fillId="4" borderId="0" xfId="0" quotePrefix="1" applyFill="1" applyBorder="1"/>
    <xf numFmtId="0" fontId="0" fillId="4" borderId="5" xfId="0" quotePrefix="1" applyFill="1" applyBorder="1"/>
    <xf numFmtId="0" fontId="0" fillId="4" borderId="10" xfId="0" quotePrefix="1" applyFill="1" applyBorder="1"/>
    <xf numFmtId="0" fontId="0" fillId="4" borderId="0" xfId="0" applyFill="1" applyAlignment="1">
      <alignment horizontal="center"/>
    </xf>
    <xf numFmtId="0" fontId="2" fillId="3" borderId="9" xfId="0" applyFont="1" applyFill="1" applyBorder="1" applyAlignment="1">
      <alignment horizontal="left"/>
    </xf>
    <xf numFmtId="0" fontId="3" fillId="3" borderId="0" xfId="0" applyFont="1" applyFill="1"/>
    <xf numFmtId="0" fontId="0" fillId="5" borderId="12" xfId="0" applyFill="1" applyBorder="1" applyProtection="1">
      <protection locked="0"/>
    </xf>
    <xf numFmtId="0" fontId="0" fillId="5" borderId="5" xfId="0" applyFill="1" applyBorder="1" applyProtection="1">
      <protection locked="0"/>
    </xf>
    <xf numFmtId="0" fontId="0" fillId="5" borderId="0" xfId="0" applyFill="1" applyBorder="1" applyProtection="1">
      <protection locked="0"/>
    </xf>
    <xf numFmtId="0" fontId="0" fillId="5" borderId="10" xfId="0" applyFill="1" applyBorder="1" applyProtection="1">
      <protection locked="0"/>
    </xf>
    <xf numFmtId="0" fontId="12" fillId="2" borderId="1" xfId="0" applyFont="1" applyFill="1" applyBorder="1"/>
    <xf numFmtId="0" fontId="11" fillId="0" borderId="2" xfId="0" applyFont="1" applyBorder="1"/>
    <xf numFmtId="0" fontId="11" fillId="0" borderId="3" xfId="0" applyFont="1" applyBorder="1"/>
    <xf numFmtId="0" fontId="11" fillId="0" borderId="0" xfId="0" applyFont="1"/>
    <xf numFmtId="0" fontId="13" fillId="4" borderId="5" xfId="0" applyFont="1" applyFill="1" applyBorder="1"/>
    <xf numFmtId="0" fontId="13" fillId="4" borderId="0" xfId="0" applyFont="1" applyFill="1" applyBorder="1"/>
    <xf numFmtId="14" fontId="0" fillId="5" borderId="0" xfId="0" applyNumberFormat="1" applyFill="1" applyBorder="1" applyAlignment="1" applyProtection="1">
      <alignment horizontal="left"/>
      <protection locked="0"/>
    </xf>
    <xf numFmtId="0" fontId="0" fillId="4" borderId="0" xfId="0" applyFill="1"/>
    <xf numFmtId="0" fontId="0" fillId="4" borderId="8" xfId="0" applyFill="1" applyBorder="1"/>
    <xf numFmtId="0" fontId="0" fillId="4" borderId="10" xfId="0" applyFill="1" applyBorder="1"/>
    <xf numFmtId="0" fontId="0" fillId="4" borderId="11" xfId="0" applyFill="1" applyBorder="1"/>
    <xf numFmtId="0" fontId="0" fillId="4" borderId="0" xfId="0" applyFill="1"/>
    <xf numFmtId="0" fontId="2" fillId="4" borderId="0" xfId="0" applyFont="1" applyFill="1" applyBorder="1"/>
    <xf numFmtId="0" fontId="0" fillId="4" borderId="7" xfId="0" quotePrefix="1"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4" xfId="0" quotePrefix="1" applyFill="1" applyBorder="1" applyAlignment="1">
      <alignment horizontal="center"/>
    </xf>
    <xf numFmtId="0" fontId="0" fillId="4" borderId="8" xfId="0" quotePrefix="1" applyFill="1" applyBorder="1" applyAlignment="1">
      <alignment horizontal="center"/>
    </xf>
    <xf numFmtId="0" fontId="0" fillId="3" borderId="4" xfId="0" applyFont="1" applyFill="1" applyBorder="1"/>
    <xf numFmtId="0" fontId="0" fillId="3" borderId="5" xfId="0" applyFont="1" applyFill="1" applyBorder="1"/>
    <xf numFmtId="0" fontId="0" fillId="3" borderId="6" xfId="0" applyFont="1" applyFill="1" applyBorder="1"/>
    <xf numFmtId="0" fontId="14" fillId="4" borderId="0" xfId="0" applyFont="1" applyFill="1" applyBorder="1"/>
    <xf numFmtId="0" fontId="16" fillId="3" borderId="5" xfId="0" applyFont="1" applyFill="1" applyBorder="1"/>
    <xf numFmtId="0" fontId="16" fillId="4" borderId="0" xfId="0" applyFont="1" applyFill="1" applyAlignment="1">
      <alignment horizontal="right"/>
    </xf>
    <xf numFmtId="22" fontId="16" fillId="4" borderId="0" xfId="0" applyNumberFormat="1" applyFont="1" applyFill="1"/>
    <xf numFmtId="0" fontId="17" fillId="4" borderId="0" xfId="0" applyFont="1" applyFill="1" applyAlignment="1">
      <alignment horizontal="left"/>
    </xf>
    <xf numFmtId="0" fontId="14" fillId="4" borderId="1" xfId="0" applyFont="1" applyFill="1" applyBorder="1" applyAlignment="1">
      <alignment horizontal="center"/>
    </xf>
    <xf numFmtId="0" fontId="14" fillId="4" borderId="2" xfId="0" applyFont="1" applyFill="1" applyBorder="1" applyAlignment="1">
      <alignment horizontal="center"/>
    </xf>
    <xf numFmtId="0" fontId="14" fillId="4" borderId="3" xfId="0" applyFont="1" applyFill="1" applyBorder="1" applyAlignment="1">
      <alignment horizontal="center"/>
    </xf>
    <xf numFmtId="0" fontId="15" fillId="4" borderId="0" xfId="0" applyFont="1" applyFill="1" applyAlignment="1">
      <alignment horizontal="center"/>
    </xf>
    <xf numFmtId="0" fontId="15" fillId="4" borderId="0" xfId="0" applyFont="1" applyFill="1" applyBorder="1" applyAlignment="1">
      <alignment horizontal="center"/>
    </xf>
    <xf numFmtId="0" fontId="0" fillId="8" borderId="0" xfId="0" applyFill="1"/>
    <xf numFmtId="0" fontId="14" fillId="4" borderId="0" xfId="0" applyFont="1" applyFill="1"/>
    <xf numFmtId="0" fontId="1" fillId="4" borderId="10" xfId="0" applyFont="1" applyFill="1" applyBorder="1"/>
    <xf numFmtId="0" fontId="0" fillId="4" borderId="4" xfId="0" applyFill="1" applyBorder="1" applyAlignment="1">
      <alignment horizontal="center"/>
    </xf>
    <xf numFmtId="0" fontId="0" fillId="5" borderId="10" xfId="0" applyFill="1" applyBorder="1" applyProtection="1">
      <protection locked="0" hidden="1"/>
    </xf>
    <xf numFmtId="0" fontId="18" fillId="4" borderId="5" xfId="0" applyFont="1" applyFill="1" applyBorder="1"/>
    <xf numFmtId="0" fontId="0" fillId="8" borderId="5" xfId="0" applyFill="1" applyBorder="1" applyProtection="1"/>
    <xf numFmtId="0" fontId="0" fillId="4" borderId="8" xfId="0" applyFill="1" applyBorder="1" applyAlignment="1">
      <alignment vertical="top"/>
    </xf>
    <xf numFmtId="0" fontId="19" fillId="4" borderId="0" xfId="0" applyFont="1" applyFill="1" applyBorder="1" applyAlignment="1">
      <alignment horizontal="center"/>
    </xf>
    <xf numFmtId="0" fontId="19" fillId="4" borderId="0" xfId="0" applyFont="1" applyFill="1"/>
    <xf numFmtId="0" fontId="19" fillId="4" borderId="0" xfId="0" applyFont="1" applyFill="1" applyAlignment="1">
      <alignment horizontal="center"/>
    </xf>
    <xf numFmtId="0" fontId="19" fillId="4" borderId="0" xfId="0" applyFont="1" applyFill="1" applyBorder="1"/>
    <xf numFmtId="0" fontId="19" fillId="4" borderId="0" xfId="0" applyFont="1" applyFill="1" applyBorder="1" applyAlignment="1">
      <alignment horizontal="center" vertical="center" wrapText="1"/>
    </xf>
    <xf numFmtId="0" fontId="19" fillId="4" borderId="0" xfId="0" applyFont="1" applyFill="1" applyAlignment="1">
      <alignment vertical="center"/>
    </xf>
    <xf numFmtId="0" fontId="0" fillId="4" borderId="0" xfId="0" applyFill="1" applyAlignment="1">
      <alignment vertical="center" wrapText="1"/>
    </xf>
    <xf numFmtId="0" fontId="0" fillId="4" borderId="0" xfId="0" applyFill="1"/>
    <xf numFmtId="0" fontId="21" fillId="4" borderId="10" xfId="0" applyFont="1" applyFill="1" applyBorder="1"/>
    <xf numFmtId="0" fontId="22" fillId="4" borderId="0" xfId="0" applyFont="1" applyFill="1" applyAlignment="1">
      <alignment vertical="top"/>
    </xf>
    <xf numFmtId="0" fontId="22" fillId="4" borderId="0" xfId="0" applyFont="1" applyFill="1" applyAlignment="1">
      <alignment horizontal="right" vertical="top"/>
    </xf>
    <xf numFmtId="14" fontId="22" fillId="4" borderId="0" xfId="0" applyNumberFormat="1" applyFont="1" applyFill="1" applyAlignment="1">
      <alignment horizontal="left" vertical="top"/>
    </xf>
    <xf numFmtId="164" fontId="22" fillId="4" borderId="0" xfId="0" applyNumberFormat="1" applyFont="1" applyFill="1" applyAlignment="1">
      <alignment horizontal="left" vertical="top"/>
    </xf>
    <xf numFmtId="0" fontId="1" fillId="8" borderId="0" xfId="0" applyFont="1" applyFill="1"/>
    <xf numFmtId="0" fontId="0" fillId="8" borderId="7" xfId="0" applyFill="1" applyBorder="1"/>
    <xf numFmtId="0" fontId="0" fillId="8" borderId="0" xfId="0" applyFill="1" applyBorder="1"/>
    <xf numFmtId="0" fontId="0" fillId="8" borderId="9" xfId="0" applyFill="1" applyBorder="1"/>
    <xf numFmtId="0" fontId="0" fillId="8" borderId="8" xfId="0" applyFill="1" applyBorder="1"/>
    <xf numFmtId="0" fontId="0" fillId="8" borderId="10" xfId="0" applyFill="1" applyBorder="1"/>
    <xf numFmtId="0" fontId="0" fillId="8" borderId="11" xfId="0" applyFill="1" applyBorder="1"/>
    <xf numFmtId="0" fontId="1" fillId="8" borderId="4" xfId="0" quotePrefix="1" applyFont="1" applyFill="1" applyBorder="1"/>
    <xf numFmtId="0" fontId="1" fillId="8" borderId="0" xfId="0" applyFont="1" applyFill="1" applyBorder="1"/>
    <xf numFmtId="0" fontId="14" fillId="9" borderId="7" xfId="0" applyFont="1" applyFill="1" applyBorder="1"/>
    <xf numFmtId="0" fontId="14" fillId="9" borderId="0" xfId="0" applyFont="1" applyFill="1" applyBorder="1"/>
    <xf numFmtId="0" fontId="0" fillId="9" borderId="0" xfId="0" applyFill="1" applyBorder="1"/>
    <xf numFmtId="0" fontId="0" fillId="9" borderId="9" xfId="0" applyFill="1" applyBorder="1"/>
    <xf numFmtId="0" fontId="14" fillId="9" borderId="4" xfId="0" applyFont="1" applyFill="1" applyBorder="1"/>
    <xf numFmtId="0" fontId="14" fillId="9" borderId="5" xfId="0" applyFont="1" applyFill="1" applyBorder="1"/>
    <xf numFmtId="0" fontId="0" fillId="9" borderId="5" xfId="0" applyFill="1" applyBorder="1"/>
    <xf numFmtId="0" fontId="0" fillId="9" borderId="6" xfId="0" applyFill="1" applyBorder="1"/>
    <xf numFmtId="0" fontId="14" fillId="9" borderId="9" xfId="0" applyFont="1" applyFill="1" applyBorder="1"/>
    <xf numFmtId="0" fontId="14" fillId="8" borderId="0" xfId="0" applyFont="1" applyFill="1"/>
    <xf numFmtId="0" fontId="0" fillId="10" borderId="0" xfId="0" applyFill="1" applyBorder="1" applyAlignment="1" applyProtection="1">
      <alignment horizontal="center"/>
      <protection locked="0"/>
    </xf>
    <xf numFmtId="0" fontId="0" fillId="10" borderId="11" xfId="0" applyFill="1" applyBorder="1"/>
    <xf numFmtId="164" fontId="23" fillId="8" borderId="0" xfId="0" applyNumberFormat="1" applyFont="1" applyFill="1" applyAlignment="1">
      <alignment horizontal="left" vertical="center"/>
    </xf>
    <xf numFmtId="0" fontId="0" fillId="8" borderId="0" xfId="0" applyFill="1" applyAlignment="1">
      <alignment horizontal="right" vertical="center"/>
    </xf>
    <xf numFmtId="0" fontId="12" fillId="11" borderId="4" xfId="0" applyFont="1" applyFill="1" applyBorder="1"/>
    <xf numFmtId="0" fontId="0" fillId="11" borderId="5" xfId="0" applyFill="1" applyBorder="1"/>
    <xf numFmtId="0" fontId="0" fillId="11" borderId="6" xfId="0" applyFill="1" applyBorder="1"/>
    <xf numFmtId="0" fontId="2" fillId="4" borderId="0" xfId="0" applyFont="1" applyFill="1" applyAlignment="1">
      <alignment vertical="top"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0" fillId="4" borderId="8" xfId="0" applyFill="1" applyBorder="1"/>
    <xf numFmtId="0" fontId="0" fillId="4" borderId="10" xfId="0" applyFill="1" applyBorder="1"/>
    <xf numFmtId="0" fontId="0" fillId="4" borderId="11" xfId="0" applyFill="1" applyBorder="1"/>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vertical="top"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vertical="top" wrapText="1"/>
    </xf>
    <xf numFmtId="0" fontId="0" fillId="4" borderId="9" xfId="0" applyFill="1" applyBorder="1" applyAlignment="1">
      <alignment vertical="top"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0" fillId="0" borderId="7" xfId="0" applyBorder="1" applyAlignment="1">
      <alignment vertical="top" wrapText="1"/>
    </xf>
    <xf numFmtId="0" fontId="0" fillId="0" borderId="8" xfId="0" applyBorder="1" applyAlignment="1">
      <alignment vertical="top" wrapText="1"/>
    </xf>
    <xf numFmtId="0" fontId="0" fillId="4" borderId="10" xfId="0" applyFill="1" applyBorder="1" applyAlignment="1">
      <alignment vertical="top" wrapText="1"/>
    </xf>
    <xf numFmtId="0" fontId="0" fillId="4" borderId="11" xfId="0" applyFill="1" applyBorder="1" applyAlignment="1">
      <alignment vertical="top" wrapText="1"/>
    </xf>
    <xf numFmtId="0" fontId="14" fillId="4" borderId="8" xfId="0" applyFont="1" applyFill="1" applyBorder="1"/>
    <xf numFmtId="0" fontId="14" fillId="4" borderId="10" xfId="0" applyFont="1" applyFill="1" applyBorder="1"/>
    <xf numFmtId="0" fontId="14" fillId="4" borderId="11" xfId="0" applyFont="1" applyFill="1" applyBorder="1"/>
    <xf numFmtId="0" fontId="0" fillId="4" borderId="4" xfId="0" applyFont="1" applyFill="1" applyBorder="1" applyAlignment="1">
      <alignment vertical="top" wrapText="1"/>
    </xf>
    <xf numFmtId="0" fontId="0" fillId="4" borderId="5" xfId="0" applyFont="1" applyFill="1" applyBorder="1" applyAlignment="1">
      <alignment vertical="top" wrapText="1"/>
    </xf>
    <xf numFmtId="0" fontId="0" fillId="4" borderId="6" xfId="0" applyFont="1" applyFill="1" applyBorder="1" applyAlignment="1">
      <alignment vertical="top" wrapText="1"/>
    </xf>
    <xf numFmtId="0" fontId="0" fillId="4" borderId="7" xfId="0" applyFont="1" applyFill="1" applyBorder="1" applyAlignment="1">
      <alignment vertical="top" wrapText="1"/>
    </xf>
    <xf numFmtId="0" fontId="0" fillId="4" borderId="0" xfId="0" applyFont="1" applyFill="1" applyBorder="1" applyAlignment="1">
      <alignment vertical="top" wrapText="1"/>
    </xf>
    <xf numFmtId="0" fontId="0" fillId="4" borderId="9" xfId="0" applyFont="1" applyFill="1" applyBorder="1" applyAlignment="1">
      <alignment vertical="top" wrapText="1"/>
    </xf>
    <xf numFmtId="0" fontId="1" fillId="8" borderId="5" xfId="0" applyFont="1" applyFill="1" applyBorder="1"/>
    <xf numFmtId="0" fontId="1" fillId="8" borderId="6" xfId="0" applyFont="1" applyFill="1" applyBorder="1"/>
    <xf numFmtId="0" fontId="23" fillId="8" borderId="5" xfId="0" applyFont="1" applyFill="1" applyBorder="1" applyAlignment="1">
      <alignment horizontal="right" vertical="center"/>
    </xf>
    <xf numFmtId="0" fontId="0" fillId="8" borderId="0" xfId="0" applyFill="1" applyAlignment="1">
      <alignment vertical="top" wrapText="1"/>
    </xf>
    <xf numFmtId="0" fontId="0" fillId="10" borderId="4" xfId="0" applyFill="1" applyBorder="1" applyAlignment="1" applyProtection="1">
      <alignment vertical="top" wrapText="1"/>
      <protection locked="0"/>
    </xf>
    <xf numFmtId="0" fontId="0" fillId="10" borderId="5" xfId="0" applyFill="1" applyBorder="1" applyAlignment="1" applyProtection="1">
      <alignment vertical="top" wrapText="1"/>
      <protection locked="0"/>
    </xf>
    <xf numFmtId="0" fontId="0" fillId="10" borderId="6" xfId="0" applyFill="1" applyBorder="1" applyAlignment="1" applyProtection="1">
      <alignment vertical="top" wrapText="1"/>
      <protection locked="0"/>
    </xf>
    <xf numFmtId="0" fontId="0" fillId="10" borderId="7" xfId="0" applyFill="1" applyBorder="1" applyAlignment="1" applyProtection="1">
      <alignment vertical="top" wrapText="1"/>
      <protection locked="0"/>
    </xf>
    <xf numFmtId="0" fontId="0" fillId="10" borderId="0" xfId="0" applyFill="1" applyBorder="1" applyAlignment="1" applyProtection="1">
      <alignment vertical="top" wrapText="1"/>
      <protection locked="0"/>
    </xf>
    <xf numFmtId="0" fontId="0" fillId="10" borderId="9" xfId="0" applyFill="1" applyBorder="1" applyAlignment="1" applyProtection="1">
      <alignment vertical="top" wrapText="1"/>
      <protection locked="0"/>
    </xf>
    <xf numFmtId="0" fontId="0" fillId="10" borderId="8" xfId="0" applyFill="1" applyBorder="1" applyAlignment="1" applyProtection="1">
      <alignment vertical="top" wrapText="1"/>
      <protection locked="0"/>
    </xf>
    <xf numFmtId="0" fontId="0" fillId="10" borderId="10" xfId="0" applyFill="1" applyBorder="1" applyAlignment="1" applyProtection="1">
      <alignment vertical="top" wrapText="1"/>
      <protection locked="0"/>
    </xf>
    <xf numFmtId="0" fontId="0" fillId="10" borderId="11" xfId="0" applyFill="1" applyBorder="1" applyAlignment="1" applyProtection="1">
      <alignment vertical="top" wrapText="1"/>
      <protection locked="0"/>
    </xf>
    <xf numFmtId="0" fontId="24" fillId="4" borderId="0" xfId="0" applyFont="1" applyFill="1"/>
    <xf numFmtId="0" fontId="24" fillId="2" borderId="0" xfId="0" applyFont="1" applyFill="1"/>
    <xf numFmtId="0" fontId="25" fillId="4" borderId="0" xfId="0" applyFont="1" applyFill="1"/>
    <xf numFmtId="0" fontId="12" fillId="4" borderId="0" xfId="0" applyFont="1" applyFill="1"/>
    <xf numFmtId="0" fontId="24" fillId="4" borderId="0" xfId="0" applyFont="1" applyFill="1" applyAlignment="1">
      <alignment vertical="top" wrapText="1"/>
    </xf>
    <xf numFmtId="0" fontId="26" fillId="4" borderId="0" xfId="1" applyFont="1" applyFill="1" applyAlignment="1" applyProtection="1">
      <protection locked="0"/>
    </xf>
    <xf numFmtId="0" fontId="26" fillId="4" borderId="0" xfId="1" applyFont="1" applyFill="1" applyAlignment="1" applyProtection="1">
      <protection locked="0" hidden="1"/>
    </xf>
    <xf numFmtId="0" fontId="26" fillId="4" borderId="0" xfId="1" applyFont="1" applyFill="1" applyAlignment="1" applyProtection="1"/>
    <xf numFmtId="0" fontId="27" fillId="4" borderId="0" xfId="1" applyFont="1" applyFill="1" applyAlignment="1" applyProtection="1"/>
    <xf numFmtId="0" fontId="26" fillId="4" borderId="0" xfId="1" applyFont="1" applyFill="1" applyAlignment="1" applyProtection="1">
      <protection locked="0"/>
    </xf>
    <xf numFmtId="0" fontId="24" fillId="6" borderId="0" xfId="0" applyFont="1" applyFill="1"/>
    <xf numFmtId="0" fontId="24" fillId="4" borderId="0" xfId="0" applyFont="1" applyFill="1"/>
    <xf numFmtId="0" fontId="24" fillId="5" borderId="0" xfId="0" applyFont="1" applyFill="1" applyProtection="1">
      <protection locked="0" hidden="1"/>
    </xf>
    <xf numFmtId="0" fontId="24" fillId="8" borderId="0" xfId="0" applyFont="1" applyFill="1"/>
    <xf numFmtId="0" fontId="28" fillId="4" borderId="0" xfId="0" applyFont="1" applyFill="1" applyAlignment="1">
      <alignment horizontal="center"/>
    </xf>
    <xf numFmtId="0" fontId="29" fillId="4" borderId="0" xfId="0" applyFont="1" applyFill="1"/>
    <xf numFmtId="0" fontId="30" fillId="4" borderId="0" xfId="0" applyFont="1" applyFill="1" applyAlignment="1">
      <alignment horizontal="right"/>
    </xf>
    <xf numFmtId="164" fontId="30" fillId="4" borderId="0" xfId="0" applyNumberFormat="1" applyFont="1" applyFill="1" applyAlignment="1">
      <alignment horizontal="left"/>
    </xf>
  </cellXfs>
  <cellStyles count="2">
    <cellStyle name="Link" xfId="1" builtinId="8"/>
    <cellStyle name="Standard" xfId="0" builtinId="0"/>
  </cellStyles>
  <dxfs count="52">
    <dxf>
      <font>
        <color rgb="FFFF0000"/>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rgb="FFFFFF99"/>
      </font>
      <fill>
        <patternFill>
          <bgColor rgb="FFFF0000"/>
        </patternFill>
      </fill>
    </dxf>
    <dxf>
      <fill>
        <patternFill>
          <bgColor rgb="FFCCFF99"/>
        </patternFill>
      </fill>
    </dxf>
    <dxf>
      <fill>
        <patternFill>
          <bgColor rgb="FFFFFF99"/>
        </patternFill>
      </fill>
    </dxf>
    <dxf>
      <fill>
        <patternFill>
          <bgColor rgb="FFFFFF00"/>
        </patternFill>
      </fill>
    </dxf>
    <dxf>
      <fill>
        <patternFill>
          <bgColor rgb="FFFF9900"/>
        </patternFill>
      </fill>
    </dxf>
    <dxf>
      <fill>
        <patternFill>
          <bgColor rgb="FFFF6600"/>
        </patternFill>
      </fill>
    </dxf>
    <dxf>
      <font>
        <color rgb="FFFFFF99"/>
      </font>
      <fill>
        <patternFill>
          <bgColor rgb="FFFF0000"/>
        </patternFill>
      </fill>
    </dxf>
    <dxf>
      <fill>
        <patternFill>
          <bgColor rgb="FFCCFF99"/>
        </patternFill>
      </fill>
    </dxf>
    <dxf>
      <fill>
        <patternFill>
          <bgColor rgb="FFFFFF99"/>
        </patternFill>
      </fill>
    </dxf>
    <dxf>
      <fill>
        <patternFill>
          <bgColor rgb="FFFFFF00"/>
        </patternFill>
      </fill>
    </dxf>
    <dxf>
      <fill>
        <patternFill>
          <bgColor rgb="FFFF9900"/>
        </patternFill>
      </fill>
    </dxf>
    <dxf>
      <fill>
        <patternFill>
          <bgColor rgb="FFFF6600"/>
        </patternFill>
      </fill>
    </dxf>
    <dxf>
      <font>
        <color theme="1"/>
      </font>
      <fill>
        <patternFill>
          <bgColor rgb="FF99CCFF"/>
        </patternFill>
      </fill>
    </dxf>
    <dxf>
      <font>
        <condense val="0"/>
        <extend val="0"/>
        <color indexed="10"/>
      </font>
    </dxf>
    <dxf>
      <font>
        <condense val="0"/>
        <extend val="0"/>
        <color indexed="10"/>
      </font>
    </dxf>
    <dxf>
      <font>
        <color theme="0" tint="-0.14996795556505021"/>
      </font>
      <fill>
        <patternFill>
          <bgColor indexed="9"/>
        </patternFill>
      </fill>
    </dxf>
    <dxf>
      <fill>
        <patternFill>
          <bgColor indexed="13"/>
        </patternFill>
      </fill>
    </dxf>
    <dxf>
      <fill>
        <patternFill>
          <bgColor indexed="43"/>
        </patternFill>
      </fill>
    </dxf>
    <dxf>
      <fill>
        <patternFill>
          <bgColor indexed="51"/>
        </patternFill>
      </fill>
    </dxf>
    <dxf>
      <fill>
        <patternFill>
          <bgColor indexed="13"/>
        </patternFill>
      </fill>
    </dxf>
    <dxf>
      <fill>
        <patternFill>
          <bgColor indexed="44"/>
        </patternFill>
      </fill>
    </dxf>
    <dxf>
      <fill>
        <patternFill>
          <bgColor indexed="44"/>
        </patternFill>
      </fill>
    </dxf>
    <dxf>
      <fill>
        <patternFill>
          <bgColor indexed="44"/>
        </patternFill>
      </fill>
    </dxf>
    <dxf>
      <fill>
        <patternFill>
          <bgColor indexed="13"/>
        </patternFill>
      </fill>
    </dxf>
    <dxf>
      <fill>
        <patternFill>
          <bgColor indexed="52"/>
        </patternFill>
      </fill>
    </dxf>
    <dxf>
      <fill>
        <patternFill>
          <bgColor indexed="44"/>
        </patternFill>
      </fill>
    </dxf>
    <dxf>
      <fill>
        <patternFill>
          <bgColor indexed="42"/>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53"/>
        </patternFill>
      </fill>
    </dxf>
    <dxf>
      <fill>
        <patternFill>
          <bgColor indexed="44"/>
        </patternFill>
      </fill>
    </dxf>
    <dxf>
      <font>
        <condense val="0"/>
        <extend val="0"/>
        <color indexed="10"/>
      </font>
    </dxf>
    <dxf>
      <font>
        <b/>
        <i val="0"/>
        <condense val="0"/>
        <extend val="0"/>
        <color indexed="43"/>
      </font>
      <fill>
        <patternFill>
          <bgColor indexed="10"/>
        </patternFill>
      </fill>
    </dxf>
    <dxf>
      <font>
        <b/>
        <i val="0"/>
        <condense val="0"/>
        <extend val="0"/>
      </font>
      <fill>
        <patternFill>
          <bgColor indexed="42"/>
        </patternFill>
      </fill>
    </dxf>
    <dxf>
      <font>
        <b/>
        <i val="0"/>
        <condense val="0"/>
        <extend val="0"/>
      </font>
      <fill>
        <patternFill>
          <bgColor indexed="13"/>
        </patternFill>
      </fill>
    </dxf>
    <dxf>
      <font>
        <b/>
        <i val="0"/>
        <condense val="0"/>
        <extend val="0"/>
      </font>
      <fill>
        <patternFill>
          <bgColor indexed="43"/>
        </patternFill>
      </fill>
    </dxf>
    <dxf>
      <font>
        <b/>
        <i val="0"/>
        <condense val="0"/>
        <extend val="0"/>
      </font>
      <fill>
        <patternFill>
          <bgColor indexed="52"/>
        </patternFill>
      </fill>
    </dxf>
    <dxf>
      <font>
        <b/>
        <i val="0"/>
        <condense val="0"/>
        <extend val="0"/>
      </font>
      <fill>
        <patternFill>
          <bgColor indexed="53"/>
        </patternFill>
      </fill>
    </dxf>
    <dxf>
      <fill>
        <patternFill>
          <bgColor indexed="44"/>
        </patternFill>
      </fill>
    </dxf>
    <dxf>
      <fill>
        <patternFill>
          <bgColor indexed="44"/>
        </patternFill>
      </fill>
    </dxf>
    <dxf>
      <fill>
        <patternFill>
          <bgColor rgb="FFFF0000"/>
        </patternFill>
      </fill>
    </dxf>
  </dxfs>
  <tableStyles count="0" defaultTableStyle="TableStyleMedium2" defaultPivotStyle="PivotStyleLight16"/>
  <colors>
    <mruColors>
      <color rgb="FFCCFFCC"/>
      <color rgb="FF99CCFF"/>
      <color rgb="FFFFFF99"/>
      <color rgb="FFCCFF99"/>
      <color rgb="FFFF99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76200</xdr:rowOff>
    </xdr:from>
    <xdr:to>
      <xdr:col>13</xdr:col>
      <xdr:colOff>330200</xdr:colOff>
      <xdr:row>7</xdr:row>
      <xdr:rowOff>104140</xdr:rowOff>
    </xdr:to>
    <xdr:pic>
      <xdr:nvPicPr>
        <xdr:cNvPr id="2" name="Logo BVL" descr="Loge Bundesamt für Verbraucherschutz und Lebensmittelsicherheit" title="Logo"/>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01" t="-1" r="-342869" b="-12684"/>
        <a:stretch/>
      </xdr:blipFill>
      <xdr:spPr bwMode="auto">
        <a:xfrm>
          <a:off x="342900" y="76200"/>
          <a:ext cx="9388475" cy="1294765"/>
        </a:xfrm>
        <a:prstGeom prst="rect">
          <a:avLst/>
        </a:prstGeom>
        <a:solidFill>
          <a:schemeClr val="bg1"/>
        </a:solid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vl.bund.de/kosmetikbehoerden" TargetMode="External"/><Relationship Id="rId2" Type="http://schemas.openxmlformats.org/officeDocument/2006/relationships/hyperlink" Target="http://www.bvl.bund.de/sue" TargetMode="External"/><Relationship Id="rId1" Type="http://schemas.openxmlformats.org/officeDocument/2006/relationships/hyperlink" Target="mailto:sue-cosmetic@bvl.bund.d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vl.bund.de/SharedDocs/Downloads/03_Verbraucherprodukte/Kosmetik/SUE_Kausalit%C3%A4tsbewertung_de.pdf?__blob=publicationFile&amp;v=2"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9:Q38"/>
  <sheetViews>
    <sheetView tabSelected="1" workbookViewId="0">
      <selection activeCell="D14" sqref="D14:N14"/>
    </sheetView>
  </sheetViews>
  <sheetFormatPr baseColWidth="10" defaultRowHeight="14.25" x14ac:dyDescent="0.2"/>
  <cols>
    <col min="1" max="1" width="11.42578125" style="200"/>
    <col min="2" max="2" width="3.28515625" style="200" customWidth="1"/>
    <col min="3" max="3" width="12" style="200" customWidth="1"/>
    <col min="4" max="14" width="11.42578125" style="200"/>
    <col min="15" max="15" width="13.7109375" style="200" customWidth="1"/>
    <col min="16" max="16" width="4.28515625" style="200" customWidth="1"/>
    <col min="17" max="16384" width="11.42578125" style="200"/>
  </cols>
  <sheetData>
    <row r="9" spans="2:16" ht="16.5" customHeight="1" x14ac:dyDescent="0.2">
      <c r="B9" s="201"/>
      <c r="C9" s="201"/>
      <c r="D9" s="201"/>
      <c r="E9" s="201"/>
      <c r="F9" s="201"/>
      <c r="G9" s="201"/>
      <c r="H9" s="201"/>
      <c r="I9" s="201"/>
      <c r="J9" s="201"/>
      <c r="K9" s="201"/>
      <c r="L9" s="201"/>
      <c r="M9" s="201"/>
      <c r="N9" s="201"/>
      <c r="O9" s="201"/>
      <c r="P9" s="201"/>
    </row>
    <row r="10" spans="2:16" ht="18" x14ac:dyDescent="0.25">
      <c r="B10" s="201"/>
      <c r="C10" s="202" t="s">
        <v>103</v>
      </c>
      <c r="N10" s="216" t="s">
        <v>204</v>
      </c>
      <c r="O10" s="217">
        <v>41988</v>
      </c>
      <c r="P10" s="201"/>
    </row>
    <row r="11" spans="2:16" ht="15" x14ac:dyDescent="0.25">
      <c r="B11" s="201"/>
      <c r="C11" s="203" t="s">
        <v>163</v>
      </c>
      <c r="P11" s="201"/>
    </row>
    <row r="12" spans="2:16" ht="8.25" customHeight="1" x14ac:dyDescent="0.2">
      <c r="B12" s="201"/>
      <c r="P12" s="201"/>
    </row>
    <row r="13" spans="2:16" ht="89.25" customHeight="1" x14ac:dyDescent="0.2">
      <c r="B13" s="201"/>
      <c r="C13" s="204" t="s">
        <v>202</v>
      </c>
      <c r="D13" s="204"/>
      <c r="E13" s="204"/>
      <c r="F13" s="204"/>
      <c r="G13" s="204"/>
      <c r="H13" s="204"/>
      <c r="I13" s="204"/>
      <c r="J13" s="204"/>
      <c r="K13" s="204"/>
      <c r="L13" s="204"/>
      <c r="M13" s="204"/>
      <c r="N13" s="204"/>
      <c r="O13" s="204"/>
      <c r="P13" s="201"/>
    </row>
    <row r="14" spans="2:16" x14ac:dyDescent="0.2">
      <c r="B14" s="201"/>
      <c r="D14" s="205" t="s">
        <v>164</v>
      </c>
      <c r="E14" s="205"/>
      <c r="F14" s="205"/>
      <c r="G14" s="205"/>
      <c r="H14" s="205"/>
      <c r="I14" s="205"/>
      <c r="J14" s="205"/>
      <c r="K14" s="205"/>
      <c r="L14" s="205"/>
      <c r="M14" s="205"/>
      <c r="N14" s="205"/>
      <c r="P14" s="201"/>
    </row>
    <row r="15" spans="2:16" x14ac:dyDescent="0.2">
      <c r="B15" s="201"/>
      <c r="D15" s="205" t="s">
        <v>165</v>
      </c>
      <c r="E15" s="205"/>
      <c r="F15" s="205"/>
      <c r="G15" s="205"/>
      <c r="H15" s="205"/>
      <c r="I15" s="205"/>
      <c r="J15" s="205"/>
      <c r="K15" s="205"/>
      <c r="L15" s="205"/>
      <c r="M15" s="205"/>
      <c r="N15" s="205"/>
      <c r="P15" s="201"/>
    </row>
    <row r="16" spans="2:16" x14ac:dyDescent="0.2">
      <c r="B16" s="201"/>
      <c r="C16" s="200" t="s">
        <v>108</v>
      </c>
      <c r="P16" s="201"/>
    </row>
    <row r="17" spans="2:16" x14ac:dyDescent="0.2">
      <c r="B17" s="201"/>
      <c r="D17" s="206" t="s">
        <v>192</v>
      </c>
      <c r="E17" s="206"/>
      <c r="F17" s="206"/>
      <c r="G17" s="206"/>
      <c r="H17" s="206"/>
      <c r="I17" s="206"/>
      <c r="J17" s="206"/>
      <c r="K17" s="206"/>
      <c r="L17" s="206"/>
      <c r="M17" s="206"/>
      <c r="N17" s="206"/>
      <c r="P17" s="201"/>
    </row>
    <row r="18" spans="2:16" x14ac:dyDescent="0.2">
      <c r="B18" s="201"/>
      <c r="C18" s="200" t="s">
        <v>199</v>
      </c>
      <c r="P18" s="201"/>
    </row>
    <row r="19" spans="2:16" x14ac:dyDescent="0.2">
      <c r="B19" s="201"/>
      <c r="C19" s="207"/>
      <c r="D19" s="205" t="s">
        <v>109</v>
      </c>
      <c r="E19" s="205"/>
      <c r="F19" s="205"/>
      <c r="G19" s="205"/>
      <c r="H19" s="205"/>
      <c r="I19" s="205"/>
      <c r="J19" s="205"/>
      <c r="K19" s="205"/>
      <c r="L19" s="205"/>
      <c r="M19" s="205"/>
      <c r="N19" s="205"/>
      <c r="P19" s="201"/>
    </row>
    <row r="20" spans="2:16" x14ac:dyDescent="0.2">
      <c r="B20" s="201"/>
      <c r="C20" s="207"/>
      <c r="D20" s="208" t="s">
        <v>162</v>
      </c>
      <c r="E20" s="209"/>
      <c r="F20" s="209"/>
      <c r="G20" s="209"/>
      <c r="H20" s="209"/>
      <c r="I20" s="209"/>
      <c r="J20" s="209"/>
      <c r="K20" s="209"/>
      <c r="L20" s="209"/>
      <c r="M20" s="209"/>
      <c r="N20" s="207"/>
      <c r="P20" s="201"/>
    </row>
    <row r="21" spans="2:16" x14ac:dyDescent="0.2">
      <c r="B21" s="201"/>
      <c r="C21" s="207"/>
      <c r="D21" s="205" t="s">
        <v>161</v>
      </c>
      <c r="E21" s="205"/>
      <c r="F21" s="205"/>
      <c r="G21" s="205"/>
      <c r="H21" s="205"/>
      <c r="I21" s="205"/>
      <c r="J21" s="205"/>
      <c r="K21" s="205"/>
      <c r="L21" s="205"/>
      <c r="M21" s="205"/>
      <c r="N21" s="205"/>
      <c r="P21" s="201"/>
    </row>
    <row r="22" spans="2:16" x14ac:dyDescent="0.2">
      <c r="B22" s="201"/>
      <c r="C22" s="207"/>
      <c r="D22" s="208" t="s">
        <v>198</v>
      </c>
      <c r="E22" s="209"/>
      <c r="F22" s="209"/>
      <c r="G22" s="209"/>
      <c r="H22" s="209"/>
      <c r="I22" s="209"/>
      <c r="J22" s="209"/>
      <c r="K22" s="209"/>
      <c r="L22" s="209"/>
      <c r="M22" s="209"/>
      <c r="N22" s="207"/>
      <c r="P22" s="201"/>
    </row>
    <row r="23" spans="2:16" x14ac:dyDescent="0.2">
      <c r="B23" s="201"/>
      <c r="C23" s="207"/>
      <c r="D23" s="205" t="s">
        <v>166</v>
      </c>
      <c r="E23" s="205"/>
      <c r="F23" s="205"/>
      <c r="G23" s="205"/>
      <c r="H23" s="205"/>
      <c r="I23" s="205"/>
      <c r="J23" s="205"/>
      <c r="K23" s="205"/>
      <c r="L23" s="205"/>
      <c r="M23" s="205"/>
      <c r="N23" s="205"/>
      <c r="P23" s="201"/>
    </row>
    <row r="24" spans="2:16" x14ac:dyDescent="0.2">
      <c r="B24" s="201"/>
      <c r="C24" s="200" t="s">
        <v>146</v>
      </c>
      <c r="P24" s="201"/>
    </row>
    <row r="25" spans="2:16" x14ac:dyDescent="0.2">
      <c r="B25" s="201"/>
      <c r="D25" s="205" t="s">
        <v>153</v>
      </c>
      <c r="E25" s="205"/>
      <c r="F25" s="205"/>
      <c r="G25" s="205"/>
      <c r="H25" s="205"/>
      <c r="I25" s="205"/>
      <c r="J25" s="205"/>
      <c r="K25" s="205"/>
      <c r="L25" s="205"/>
      <c r="M25" s="205"/>
      <c r="N25" s="205"/>
      <c r="P25" s="201"/>
    </row>
    <row r="26" spans="2:16" x14ac:dyDescent="0.2">
      <c r="B26" s="201"/>
      <c r="C26" s="200" t="s">
        <v>200</v>
      </c>
      <c r="P26" s="201"/>
    </row>
    <row r="27" spans="2:16" x14ac:dyDescent="0.2">
      <c r="B27" s="201"/>
      <c r="D27" s="205" t="s">
        <v>110</v>
      </c>
      <c r="E27" s="205"/>
      <c r="F27" s="205"/>
      <c r="G27" s="205"/>
      <c r="H27" s="205"/>
      <c r="I27" s="205"/>
      <c r="J27" s="205"/>
      <c r="K27" s="205"/>
      <c r="L27" s="205"/>
      <c r="M27" s="205"/>
      <c r="N27" s="205"/>
      <c r="P27" s="201"/>
    </row>
    <row r="28" spans="2:16" ht="6" customHeight="1" x14ac:dyDescent="0.2">
      <c r="B28" s="201"/>
      <c r="P28" s="201"/>
    </row>
    <row r="29" spans="2:16" x14ac:dyDescent="0.2">
      <c r="B29" s="201"/>
      <c r="C29" s="204" t="s">
        <v>167</v>
      </c>
      <c r="D29" s="204"/>
      <c r="E29" s="204"/>
      <c r="F29" s="204"/>
      <c r="G29" s="204"/>
      <c r="H29" s="204"/>
      <c r="I29" s="204"/>
      <c r="J29" s="204"/>
      <c r="K29" s="204"/>
      <c r="L29" s="204"/>
      <c r="M29" s="204"/>
      <c r="N29" s="204"/>
      <c r="O29" s="204"/>
      <c r="P29" s="201"/>
    </row>
    <row r="30" spans="2:16" x14ac:dyDescent="0.2">
      <c r="B30" s="201"/>
      <c r="C30" s="204"/>
      <c r="D30" s="204"/>
      <c r="E30" s="204"/>
      <c r="F30" s="204"/>
      <c r="G30" s="204"/>
      <c r="H30" s="204"/>
      <c r="I30" s="204"/>
      <c r="J30" s="204"/>
      <c r="K30" s="204"/>
      <c r="L30" s="204"/>
      <c r="M30" s="204"/>
      <c r="N30" s="204"/>
      <c r="O30" s="204"/>
      <c r="P30" s="201"/>
    </row>
    <row r="31" spans="2:16" ht="17.25" customHeight="1" x14ac:dyDescent="0.2">
      <c r="B31" s="201"/>
      <c r="C31" s="201"/>
      <c r="D31" s="201"/>
      <c r="E31" s="201"/>
      <c r="F31" s="201"/>
      <c r="G31" s="201"/>
      <c r="H31" s="201"/>
      <c r="I31" s="201"/>
      <c r="J31" s="201"/>
      <c r="K31" s="201"/>
      <c r="L31" s="201"/>
      <c r="M31" s="201"/>
      <c r="N31" s="201"/>
      <c r="O31" s="201"/>
      <c r="P31" s="201"/>
    </row>
    <row r="32" spans="2:16" x14ac:dyDescent="0.2">
      <c r="B32" s="210"/>
      <c r="C32" s="210"/>
      <c r="D32" s="210"/>
      <c r="E32" s="210"/>
      <c r="F32" s="210"/>
      <c r="G32" s="210"/>
      <c r="H32" s="210"/>
      <c r="I32" s="210"/>
      <c r="J32" s="210"/>
      <c r="K32" s="210"/>
      <c r="L32" s="210"/>
      <c r="M32" s="210"/>
      <c r="N32" s="210"/>
      <c r="O32" s="210"/>
      <c r="P32" s="210"/>
    </row>
    <row r="33" spans="2:17" x14ac:dyDescent="0.2">
      <c r="B33" s="210"/>
      <c r="C33" s="200" t="s">
        <v>112</v>
      </c>
      <c r="P33" s="210"/>
    </row>
    <row r="34" spans="2:17" x14ac:dyDescent="0.2">
      <c r="B34" s="210"/>
      <c r="D34" s="211" t="s">
        <v>113</v>
      </c>
      <c r="E34" s="211"/>
      <c r="F34" s="212"/>
      <c r="G34" s="212"/>
      <c r="H34" s="200" t="str">
        <f ca="1">" Vorgabe für Behörden: DE-"&amp;YEAR(NOW())&amp;"-Behörde-Fallnummer (für Firmen bestehen keine Vorgaben)"</f>
        <v xml:space="preserve"> Vorgabe für Behörden: DE-2017-Behörde-Fallnummer (für Firmen bestehen keine Vorgaben)</v>
      </c>
      <c r="P34" s="210"/>
    </row>
    <row r="35" spans="2:17" x14ac:dyDescent="0.2">
      <c r="B35" s="210"/>
      <c r="C35" s="210"/>
      <c r="D35" s="210"/>
      <c r="E35" s="210"/>
      <c r="F35" s="210"/>
      <c r="G35" s="210"/>
      <c r="H35" s="210"/>
      <c r="I35" s="210"/>
      <c r="J35" s="210"/>
      <c r="K35" s="210"/>
      <c r="L35" s="210"/>
      <c r="M35" s="210"/>
      <c r="N35" s="210"/>
      <c r="O35" s="210"/>
      <c r="P35" s="210"/>
    </row>
    <row r="36" spans="2:17" x14ac:dyDescent="0.2">
      <c r="B36" s="213"/>
      <c r="C36" s="213"/>
      <c r="D36" s="213"/>
      <c r="E36" s="213"/>
      <c r="F36" s="213"/>
      <c r="G36" s="213"/>
      <c r="H36" s="213"/>
      <c r="I36" s="213"/>
      <c r="J36" s="213"/>
      <c r="K36" s="213"/>
      <c r="L36" s="213"/>
      <c r="M36" s="213"/>
      <c r="N36" s="213"/>
      <c r="O36" s="213"/>
      <c r="P36" s="213"/>
    </row>
    <row r="37" spans="2:17" ht="15" x14ac:dyDescent="0.25">
      <c r="C37" s="214" t="str">
        <f>IF(Q37="x","ACHTUNG: Diese Datei wurde bereits für eine Kausalitätsprüfung verwendet. Für eine neue Bewertung öffnen Sie bitte eine neue unbearbeitete Datei!","")</f>
        <v/>
      </c>
      <c r="D37" s="214"/>
      <c r="E37" s="214"/>
      <c r="F37" s="214"/>
      <c r="G37" s="214"/>
      <c r="H37" s="214"/>
      <c r="I37" s="214"/>
      <c r="J37" s="214"/>
      <c r="K37" s="214"/>
      <c r="L37" s="214"/>
      <c r="M37" s="214"/>
      <c r="N37" s="214"/>
      <c r="O37" s="214"/>
      <c r="Q37" s="215" t="str">
        <f>IF(OR(COUNTA(Schnelleinstufung!C4:C14)&gt;0,COUNTA(Komplettbewertung!D5:D10,Komplettbewertung!D21:D23,Komplettbewertung!D29:D32,Komplettbewertung!D38:D39,Komplettbewertung!D46:D50,Komplettbewertung!D56,Komplettbewertung!D16,Komplettbewertung!D25,Komplettbewertung!D34,Komplettbewertung!D41,Komplettbewertung!D52,Komplettbewertung!D58)&gt;0),"x","")</f>
        <v/>
      </c>
    </row>
    <row r="38" spans="2:17" x14ac:dyDescent="0.2">
      <c r="B38" s="200" t="s">
        <v>203</v>
      </c>
    </row>
  </sheetData>
  <sheetProtection sheet="1" objects="1" scenarios="1" selectLockedCells="1"/>
  <mergeCells count="13">
    <mergeCell ref="C13:O13"/>
    <mergeCell ref="C29:O30"/>
    <mergeCell ref="D21:N21"/>
    <mergeCell ref="D17:N17"/>
    <mergeCell ref="D23:N23"/>
    <mergeCell ref="C37:O37"/>
    <mergeCell ref="D27:N27"/>
    <mergeCell ref="F34:G34"/>
    <mergeCell ref="D14:N14"/>
    <mergeCell ref="D15:N15"/>
    <mergeCell ref="D19:N19"/>
    <mergeCell ref="D25:N25"/>
    <mergeCell ref="D34:E34"/>
  </mergeCells>
  <phoneticPr fontId="9" type="noConversion"/>
  <conditionalFormatting sqref="P37 B36:P36 B38:P38">
    <cfRule type="expression" dxfId="51" priority="1">
      <formula>$Q$37="x"</formula>
    </cfRule>
  </conditionalFormatting>
  <hyperlinks>
    <hyperlink ref="D27" r:id="rId1"/>
    <hyperlink ref="D14" location="Schnellcheck!A1" display="&gt; zur Schnelleinstufung"/>
    <hyperlink ref="D15" location="Komplettcheck!A1" display="&gt; zur ausführlichen Einstufung"/>
    <hyperlink ref="D14:N14" location="Schnelleinstufung!A1" display="&gt; zur Schnelleinstufung"/>
    <hyperlink ref="D15:N15" location="Komplettbewertung!A1" display="&gt; zur ausführlichen Einstufung"/>
    <hyperlink ref="D19:N19" r:id="rId2" display="http://www.bvl.bund.de/sue"/>
    <hyperlink ref="D25" r:id="rId3"/>
    <hyperlink ref="D17:N17" location="Meldepflicht!A1" display="&gt; zur Prüfung, ob eine Meldung erforderlich ist"/>
    <hyperlink ref="D23" r:id="rId4"/>
  </hyperlinks>
  <pageMargins left="0.25" right="0.25" top="0.75" bottom="0.75" header="0.3" footer="0.3"/>
  <pageSetup paperSize="9" scale="78"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pageSetUpPr fitToPage="1"/>
  </sheetPr>
  <dimension ref="A1:AT28"/>
  <sheetViews>
    <sheetView workbookViewId="0">
      <selection activeCell="C4" sqref="C4"/>
    </sheetView>
  </sheetViews>
  <sheetFormatPr baseColWidth="10" defaultRowHeight="15" x14ac:dyDescent="0.25"/>
  <cols>
    <col min="1" max="1" width="2.5703125" style="28" customWidth="1"/>
    <col min="2" max="2" width="19" style="28" customWidth="1"/>
    <col min="3" max="3" width="3.42578125" style="28" customWidth="1"/>
    <col min="4" max="4" width="32" style="28" customWidth="1"/>
    <col min="5" max="5" width="2.140625" style="28" customWidth="1"/>
    <col min="6" max="6" width="28.7109375" style="28" customWidth="1"/>
    <col min="7" max="7" width="2.7109375" style="29" customWidth="1"/>
    <col min="8" max="8" width="1.5703125" style="28" customWidth="1"/>
    <col min="9" max="9" width="9" style="28" customWidth="1"/>
    <col min="10" max="10" width="0.7109375" style="28" customWidth="1"/>
    <col min="11" max="11" width="9.140625" style="28" customWidth="1"/>
    <col min="12" max="12" width="0.7109375" style="28" customWidth="1"/>
    <col min="13" max="13" width="9.28515625" style="28" customWidth="1"/>
    <col min="14" max="14" width="0.7109375" style="28" customWidth="1"/>
    <col min="15" max="15" width="9.140625" style="28" customWidth="1"/>
    <col min="16" max="16" width="1.5703125" style="28" customWidth="1"/>
    <col min="17" max="17" width="9.140625" style="28" customWidth="1"/>
    <col min="18" max="18" width="0.7109375" style="28" customWidth="1"/>
    <col min="19" max="19" width="9.140625" style="28" customWidth="1"/>
    <col min="20" max="20" width="0.7109375" style="28" customWidth="1"/>
    <col min="21" max="21" width="9.42578125" style="28" customWidth="1"/>
    <col min="22" max="22" width="1.42578125" style="28" customWidth="1"/>
    <col min="23" max="23" width="12.140625" style="28" customWidth="1"/>
    <col min="24" max="24" width="3.5703125" style="28" customWidth="1"/>
    <col min="25" max="25" width="3.42578125" style="28" customWidth="1"/>
    <col min="26" max="26" width="4.140625" style="28" customWidth="1"/>
    <col min="27" max="32" width="3.42578125" style="28" customWidth="1"/>
    <col min="33" max="42" width="3.7109375" style="28" customWidth="1"/>
    <col min="43" max="45" width="4" style="28" customWidth="1"/>
    <col min="46" max="16384" width="11.42578125" style="28"/>
  </cols>
  <sheetData>
    <row r="1" spans="1:46" ht="21.75" customHeight="1" thickBot="1" x14ac:dyDescent="0.35">
      <c r="B1" s="48" t="s">
        <v>111</v>
      </c>
      <c r="N1" s="17"/>
      <c r="O1" s="17"/>
      <c r="P1" s="17"/>
      <c r="U1" s="112" t="s">
        <v>190</v>
      </c>
      <c r="V1" s="111"/>
      <c r="W1" s="114">
        <f>Start!O10</f>
        <v>41988</v>
      </c>
    </row>
    <row r="2" spans="1:46" x14ac:dyDescent="0.25">
      <c r="A2" s="4"/>
      <c r="B2" s="85" t="str">
        <f>IF(Start!F34="","","Fall: " &amp; Start!F34)</f>
        <v/>
      </c>
      <c r="C2" s="5"/>
      <c r="D2" s="5"/>
      <c r="E2" s="5"/>
      <c r="F2" s="85" t="str">
        <f ca="1">"Ausdruck vom: " &amp;YEAR(NOW())&amp;"-"&amp;MONTH(NOW())&amp;"-"&amp;DAY(NOW())</f>
        <v>Ausdruck vom: 2017-1-20</v>
      </c>
      <c r="G2" s="35"/>
      <c r="I2" s="142" t="s">
        <v>117</v>
      </c>
      <c r="J2" s="143"/>
      <c r="K2" s="143"/>
      <c r="L2" s="143"/>
      <c r="M2" s="143"/>
      <c r="N2" s="143"/>
      <c r="O2" s="144"/>
      <c r="P2" s="102"/>
      <c r="Q2" s="142" t="s">
        <v>118</v>
      </c>
      <c r="R2" s="143"/>
      <c r="S2" s="143"/>
      <c r="T2" s="143"/>
      <c r="U2" s="144"/>
      <c r="V2" s="103"/>
      <c r="W2" s="160" t="s">
        <v>122</v>
      </c>
      <c r="Y2" s="58"/>
      <c r="Z2" s="31"/>
      <c r="AA2" s="31"/>
      <c r="AB2" s="31"/>
      <c r="AC2" s="31"/>
      <c r="AD2" s="31"/>
      <c r="AE2" s="31"/>
      <c r="AF2" s="31"/>
      <c r="AG2" s="31"/>
      <c r="AH2" s="31"/>
      <c r="AI2" s="31"/>
      <c r="AJ2" s="31"/>
      <c r="AK2" s="31"/>
      <c r="AL2" s="31"/>
      <c r="AM2" s="31"/>
      <c r="AN2" s="31"/>
    </row>
    <row r="3" spans="1:46" ht="22.5" customHeight="1" thickBot="1" x14ac:dyDescent="0.3">
      <c r="A3" s="36"/>
      <c r="B3" s="37" t="s">
        <v>91</v>
      </c>
      <c r="C3" s="37" t="s">
        <v>101</v>
      </c>
      <c r="D3" s="37"/>
      <c r="E3" s="47" t="str">
        <f>IF(OR(C17&lt;&gt;"ok",C18&lt;&gt;"ok"),"5",IF(C6="x",0,IF(SUM(E4:E14)=0,1,SUM(E4:E14))))</f>
        <v>5</v>
      </c>
      <c r="F3" s="37" t="s">
        <v>16</v>
      </c>
      <c r="G3" s="38"/>
      <c r="H3" s="17"/>
      <c r="I3" s="145"/>
      <c r="J3" s="146"/>
      <c r="K3" s="146"/>
      <c r="L3" s="146"/>
      <c r="M3" s="146"/>
      <c r="N3" s="146"/>
      <c r="O3" s="147"/>
      <c r="P3" s="102"/>
      <c r="Q3" s="145"/>
      <c r="R3" s="146"/>
      <c r="S3" s="146"/>
      <c r="T3" s="146"/>
      <c r="U3" s="147"/>
      <c r="V3" s="103"/>
      <c r="W3" s="162"/>
      <c r="Y3" s="32" t="s">
        <v>99</v>
      </c>
      <c r="Z3" s="33"/>
      <c r="AA3" s="33"/>
      <c r="AB3" s="33"/>
      <c r="AC3" s="33"/>
      <c r="AD3" s="33"/>
      <c r="AE3" s="33"/>
      <c r="AF3" s="33"/>
      <c r="AG3" s="33"/>
      <c r="AH3" s="33"/>
      <c r="AI3" s="33"/>
      <c r="AJ3" s="33"/>
      <c r="AK3" s="33"/>
      <c r="AL3" s="33"/>
      <c r="AM3" s="33"/>
      <c r="AN3" s="33"/>
    </row>
    <row r="4" spans="1:46" x14ac:dyDescent="0.25">
      <c r="A4" s="36"/>
      <c r="B4" s="154" t="s">
        <v>19</v>
      </c>
      <c r="C4" s="25"/>
      <c r="D4" s="14" t="s">
        <v>95</v>
      </c>
      <c r="E4" s="47">
        <f>IF(C4&lt;&gt;"",2,0)</f>
        <v>0</v>
      </c>
      <c r="F4" s="15" t="s">
        <v>9</v>
      </c>
      <c r="G4" s="57" t="str">
        <f>IF($E$3=4,"&lt;","")</f>
        <v/>
      </c>
      <c r="I4" s="104"/>
      <c r="J4" s="104"/>
      <c r="K4" s="104"/>
      <c r="L4" s="104"/>
      <c r="M4" s="104"/>
      <c r="N4" s="105"/>
      <c r="O4" s="105"/>
      <c r="P4" s="105"/>
      <c r="Q4" s="103"/>
      <c r="R4" s="103"/>
      <c r="S4" s="103"/>
      <c r="T4" s="103"/>
      <c r="U4" s="103"/>
      <c r="V4" s="103"/>
      <c r="W4" s="103"/>
      <c r="Y4" s="33" t="s">
        <v>98</v>
      </c>
      <c r="Z4" s="33" t="s">
        <v>98</v>
      </c>
      <c r="AA4" s="33" t="s">
        <v>98</v>
      </c>
      <c r="AB4" s="33" t="s">
        <v>98</v>
      </c>
      <c r="AC4" s="33" t="s">
        <v>98</v>
      </c>
      <c r="AD4" s="33" t="s">
        <v>98</v>
      </c>
      <c r="AE4" s="33"/>
      <c r="AF4" s="33"/>
      <c r="AG4" s="33"/>
      <c r="AH4" s="33"/>
      <c r="AI4" s="33"/>
      <c r="AJ4" s="33"/>
      <c r="AK4" s="33"/>
      <c r="AL4" s="33"/>
      <c r="AM4" s="33"/>
      <c r="AN4" s="33"/>
    </row>
    <row r="5" spans="1:46" ht="15.75" thickBot="1" x14ac:dyDescent="0.3">
      <c r="A5" s="36"/>
      <c r="B5" s="174"/>
      <c r="C5" s="26"/>
      <c r="D5" s="18" t="s">
        <v>96</v>
      </c>
      <c r="E5" s="47">
        <f>IF(C5&lt;&gt;"",1,0)</f>
        <v>0</v>
      </c>
      <c r="F5" s="19" t="s">
        <v>10</v>
      </c>
      <c r="G5" s="57" t="str">
        <f>IF($E$3=3,"&lt;","")</f>
        <v/>
      </c>
      <c r="I5" s="104"/>
      <c r="J5" s="104"/>
      <c r="K5" s="104"/>
      <c r="L5" s="104"/>
      <c r="M5" s="104"/>
      <c r="N5" s="105"/>
      <c r="O5" s="105"/>
      <c r="P5" s="105"/>
      <c r="Q5" s="103"/>
      <c r="R5" s="103"/>
      <c r="S5" s="103"/>
      <c r="T5" s="103"/>
      <c r="U5" s="103"/>
      <c r="V5" s="103"/>
      <c r="W5" s="103"/>
      <c r="Y5" s="33"/>
      <c r="Z5" s="33"/>
      <c r="AA5" s="33"/>
      <c r="AB5" s="33"/>
      <c r="AC5" s="33"/>
      <c r="AD5" s="33"/>
      <c r="AE5" s="33" t="s">
        <v>98</v>
      </c>
      <c r="AF5" s="33" t="s">
        <v>98</v>
      </c>
      <c r="AG5" s="33" t="s">
        <v>98</v>
      </c>
      <c r="AH5" s="33" t="s">
        <v>98</v>
      </c>
      <c r="AI5" s="33" t="s">
        <v>98</v>
      </c>
      <c r="AJ5" s="33" t="s">
        <v>98</v>
      </c>
      <c r="AK5" s="33"/>
      <c r="AL5" s="33"/>
      <c r="AM5" s="33"/>
      <c r="AN5" s="33"/>
    </row>
    <row r="6" spans="1:46" ht="15" customHeight="1" x14ac:dyDescent="0.25">
      <c r="A6" s="36"/>
      <c r="B6" s="174"/>
      <c r="C6" s="26"/>
      <c r="D6" s="18" t="s">
        <v>12</v>
      </c>
      <c r="E6" s="47"/>
      <c r="F6" s="19" t="s">
        <v>17</v>
      </c>
      <c r="G6" s="57" t="str">
        <f>IF($E$3=2,"&lt;","")</f>
        <v/>
      </c>
      <c r="I6" s="160" t="s">
        <v>119</v>
      </c>
      <c r="J6" s="106"/>
      <c r="K6" s="142" t="s">
        <v>126</v>
      </c>
      <c r="L6" s="143"/>
      <c r="M6" s="144"/>
      <c r="N6" s="107"/>
      <c r="O6" s="160" t="s">
        <v>121</v>
      </c>
      <c r="P6" s="107"/>
      <c r="Q6" s="160" t="s">
        <v>119</v>
      </c>
      <c r="R6" s="107"/>
      <c r="S6" s="160" t="s">
        <v>120</v>
      </c>
      <c r="T6" s="107"/>
      <c r="U6" s="160" t="s">
        <v>121</v>
      </c>
      <c r="V6" s="103"/>
      <c r="W6" s="103"/>
      <c r="Y6" s="33"/>
      <c r="Z6" s="33"/>
      <c r="AA6" s="33"/>
      <c r="AB6" s="33"/>
      <c r="AC6" s="33"/>
      <c r="AD6" s="33"/>
      <c r="AE6" s="33"/>
      <c r="AF6" s="33"/>
      <c r="AG6" s="33"/>
      <c r="AH6" s="33"/>
      <c r="AI6" s="33"/>
      <c r="AJ6" s="33"/>
      <c r="AK6" s="33" t="s">
        <v>98</v>
      </c>
      <c r="AL6" s="33"/>
      <c r="AM6" s="33"/>
      <c r="AN6" s="33"/>
    </row>
    <row r="7" spans="1:46" x14ac:dyDescent="0.25">
      <c r="A7" s="36"/>
      <c r="B7" s="16"/>
      <c r="C7" s="24"/>
      <c r="D7" s="18"/>
      <c r="E7" s="47"/>
      <c r="F7" s="19" t="s">
        <v>18</v>
      </c>
      <c r="G7" s="57" t="str">
        <f>IF($E$3=1,"&lt;","")</f>
        <v/>
      </c>
      <c r="I7" s="161"/>
      <c r="J7" s="106"/>
      <c r="K7" s="171"/>
      <c r="L7" s="172"/>
      <c r="M7" s="173"/>
      <c r="N7" s="107"/>
      <c r="O7" s="161"/>
      <c r="P7" s="107"/>
      <c r="Q7" s="161"/>
      <c r="R7" s="107"/>
      <c r="S7" s="161"/>
      <c r="T7" s="107"/>
      <c r="U7" s="161"/>
      <c r="V7" s="103"/>
      <c r="W7" s="103"/>
      <c r="Y7" s="33"/>
      <c r="Z7" s="33"/>
      <c r="AA7" s="33"/>
      <c r="AB7" s="33"/>
      <c r="AC7" s="33"/>
      <c r="AD7" s="33"/>
      <c r="AE7" s="33"/>
      <c r="AF7" s="33"/>
      <c r="AG7" s="33"/>
      <c r="AH7" s="33"/>
      <c r="AI7" s="33"/>
      <c r="AJ7" s="33"/>
      <c r="AK7" s="33"/>
      <c r="AL7" s="33"/>
      <c r="AM7" s="33"/>
      <c r="AN7" s="33"/>
    </row>
    <row r="8" spans="1:46" x14ac:dyDescent="0.25">
      <c r="A8" s="36"/>
      <c r="B8" s="157" t="s">
        <v>186</v>
      </c>
      <c r="C8" s="26"/>
      <c r="D8" s="18" t="s">
        <v>92</v>
      </c>
      <c r="E8" s="47">
        <f>IF(C8&lt;&gt;"",2,0)</f>
        <v>0</v>
      </c>
      <c r="F8" s="19" t="s">
        <v>12</v>
      </c>
      <c r="G8" s="57" t="str">
        <f>IF($E$3=0,"&lt;","")</f>
        <v/>
      </c>
      <c r="I8" s="161"/>
      <c r="J8" s="106"/>
      <c r="K8" s="171"/>
      <c r="L8" s="172"/>
      <c r="M8" s="173"/>
      <c r="N8" s="107"/>
      <c r="O8" s="161"/>
      <c r="P8" s="107"/>
      <c r="Q8" s="161"/>
      <c r="R8" s="107"/>
      <c r="S8" s="161"/>
      <c r="T8" s="107"/>
      <c r="U8" s="161"/>
      <c r="V8" s="103"/>
      <c r="W8" s="103"/>
      <c r="Y8" s="33" t="s">
        <v>98</v>
      </c>
      <c r="Z8" s="33" t="s">
        <v>98</v>
      </c>
      <c r="AA8" s="33"/>
      <c r="AB8" s="33"/>
      <c r="AC8" s="33"/>
      <c r="AD8" s="33"/>
      <c r="AE8" s="33" t="s">
        <v>98</v>
      </c>
      <c r="AF8" s="33" t="s">
        <v>98</v>
      </c>
      <c r="AG8" s="33"/>
      <c r="AH8" s="33"/>
      <c r="AI8" s="33"/>
      <c r="AJ8" s="33"/>
      <c r="AK8" s="33"/>
      <c r="AL8" s="33"/>
      <c r="AM8" s="33"/>
      <c r="AN8" s="33"/>
    </row>
    <row r="9" spans="1:46" ht="15.75" thickBot="1" x14ac:dyDescent="0.3">
      <c r="A9" s="36"/>
      <c r="B9" s="157"/>
      <c r="C9" s="26"/>
      <c r="D9" s="18" t="s">
        <v>100</v>
      </c>
      <c r="E9" s="47">
        <f>IF(C9&lt;&gt;"",1,0)</f>
        <v>0</v>
      </c>
      <c r="F9" s="20" t="s">
        <v>13</v>
      </c>
      <c r="G9" s="57" t="str">
        <f>IF($E$3&gt;4,"&lt;","")</f>
        <v>&lt;</v>
      </c>
      <c r="I9" s="162"/>
      <c r="J9" s="106"/>
      <c r="K9" s="145"/>
      <c r="L9" s="146"/>
      <c r="M9" s="147"/>
      <c r="N9" s="107"/>
      <c r="O9" s="162"/>
      <c r="P9" s="107"/>
      <c r="Q9" s="162"/>
      <c r="R9" s="107"/>
      <c r="S9" s="162"/>
      <c r="T9" s="107"/>
      <c r="U9" s="162"/>
      <c r="V9" s="103"/>
      <c r="W9" s="103"/>
      <c r="Y9" s="33"/>
      <c r="Z9" s="33"/>
      <c r="AA9" s="33" t="s">
        <v>98</v>
      </c>
      <c r="AB9" s="33" t="s">
        <v>98</v>
      </c>
      <c r="AC9" s="33"/>
      <c r="AD9" s="33"/>
      <c r="AE9" s="33"/>
      <c r="AF9" s="33"/>
      <c r="AG9" s="33" t="s">
        <v>98</v>
      </c>
      <c r="AH9" s="33" t="s">
        <v>98</v>
      </c>
      <c r="AI9" s="33"/>
      <c r="AJ9" s="33"/>
      <c r="AK9" s="33"/>
      <c r="AL9" s="33"/>
      <c r="AM9" s="33"/>
      <c r="AN9" s="33"/>
    </row>
    <row r="10" spans="1:46" ht="15.75" thickBot="1" x14ac:dyDescent="0.3">
      <c r="A10" s="36"/>
      <c r="B10" s="157"/>
      <c r="C10" s="26"/>
      <c r="D10" s="18" t="s">
        <v>93</v>
      </c>
      <c r="E10" s="47">
        <f>IF(C10&lt;&gt;"",0,0)</f>
        <v>0</v>
      </c>
      <c r="F10" s="39"/>
      <c r="G10" s="38"/>
      <c r="I10" s="103"/>
      <c r="J10" s="103"/>
      <c r="K10" s="103"/>
      <c r="L10" s="103"/>
      <c r="M10" s="103"/>
      <c r="N10" s="103"/>
      <c r="O10" s="103"/>
      <c r="P10" s="103"/>
      <c r="Q10" s="103"/>
      <c r="R10" s="103"/>
      <c r="S10" s="103"/>
      <c r="T10" s="103"/>
      <c r="U10" s="103"/>
      <c r="V10" s="103"/>
      <c r="W10" s="103"/>
      <c r="Y10" s="33"/>
      <c r="Z10" s="33"/>
      <c r="AA10" s="33"/>
      <c r="AB10" s="33"/>
      <c r="AC10" s="33" t="s">
        <v>98</v>
      </c>
      <c r="AD10" s="33" t="s">
        <v>98</v>
      </c>
      <c r="AE10" s="33"/>
      <c r="AF10" s="33"/>
      <c r="AG10" s="33"/>
      <c r="AH10" s="33"/>
      <c r="AI10" s="33" t="s">
        <v>98</v>
      </c>
      <c r="AJ10" s="33" t="s">
        <v>98</v>
      </c>
      <c r="AK10" s="33"/>
      <c r="AL10" s="33"/>
      <c r="AM10" s="33"/>
      <c r="AN10" s="33"/>
    </row>
    <row r="11" spans="1:46" ht="15.75" thickBot="1" x14ac:dyDescent="0.3">
      <c r="A11" s="36"/>
      <c r="B11" s="16"/>
      <c r="C11" s="24"/>
      <c r="D11" s="18"/>
      <c r="E11" s="47"/>
      <c r="F11" s="151" t="str">
        <f>IF(G8="&lt;","Sofern die Kausalität ausgeschlossen ist, muss keine Meldung erfolgen","Da die Kausalität nicht ausgeschlossen ist, muss eine Meldung erfolgen, wenn die Symptome ernsthaft sind!")</f>
        <v>Da die Kausalität nicht ausgeschlossen ist, muss eine Meldung erfolgen, wenn die Symptome ernsthaft sind!</v>
      </c>
      <c r="G11" s="40"/>
      <c r="I11" s="103"/>
      <c r="J11" s="103"/>
      <c r="K11" s="103"/>
      <c r="L11" s="103"/>
      <c r="M11" s="103"/>
      <c r="N11" s="103"/>
      <c r="O11" s="103"/>
      <c r="P11" s="103"/>
      <c r="Q11" s="103"/>
      <c r="R11" s="103"/>
      <c r="S11" s="103"/>
      <c r="T11" s="103"/>
      <c r="U11" s="103"/>
      <c r="V11" s="103"/>
      <c r="W11" s="103"/>
      <c r="Y11" s="33"/>
      <c r="Z11" s="33"/>
      <c r="AA11" s="33"/>
      <c r="AB11" s="33"/>
      <c r="AC11" s="33"/>
      <c r="AD11" s="33"/>
      <c r="AE11" s="33"/>
      <c r="AF11" s="33"/>
      <c r="AG11" s="33"/>
      <c r="AH11" s="33"/>
      <c r="AI11" s="33"/>
      <c r="AJ11" s="33"/>
      <c r="AK11" s="33"/>
      <c r="AL11" s="33"/>
      <c r="AM11" s="33"/>
      <c r="AN11" s="33"/>
    </row>
    <row r="12" spans="1:46" ht="15" customHeight="1" x14ac:dyDescent="0.25">
      <c r="A12" s="36"/>
      <c r="B12" s="157" t="s">
        <v>94</v>
      </c>
      <c r="C12" s="26"/>
      <c r="D12" s="18" t="s">
        <v>34</v>
      </c>
      <c r="E12" s="47">
        <f>IF(C12&lt;&gt;"",0,0)</f>
        <v>0</v>
      </c>
      <c r="F12" s="152"/>
      <c r="G12" s="41"/>
      <c r="I12" s="103"/>
      <c r="J12" s="103"/>
      <c r="K12" s="160" t="s">
        <v>123</v>
      </c>
      <c r="L12" s="103"/>
      <c r="M12" s="160" t="s">
        <v>124</v>
      </c>
      <c r="N12" s="103"/>
      <c r="O12" s="103"/>
      <c r="P12" s="103"/>
      <c r="Q12" s="160" t="s">
        <v>123</v>
      </c>
      <c r="R12" s="103"/>
      <c r="S12" s="103"/>
      <c r="T12" s="103"/>
      <c r="U12" s="160" t="s">
        <v>124</v>
      </c>
      <c r="V12" s="103"/>
      <c r="W12" s="103"/>
      <c r="Y12" s="33" t="s">
        <v>98</v>
      </c>
      <c r="Z12" s="33"/>
      <c r="AA12" s="33" t="s">
        <v>98</v>
      </c>
      <c r="AB12" s="33"/>
      <c r="AC12" s="33" t="s">
        <v>98</v>
      </c>
      <c r="AD12" s="33"/>
      <c r="AE12" s="33" t="s">
        <v>98</v>
      </c>
      <c r="AF12" s="33"/>
      <c r="AG12" s="33" t="s">
        <v>98</v>
      </c>
      <c r="AH12" s="33"/>
      <c r="AI12" s="33" t="s">
        <v>98</v>
      </c>
      <c r="AJ12" s="33"/>
      <c r="AK12" s="33"/>
      <c r="AL12" s="33"/>
      <c r="AM12" s="33"/>
      <c r="AN12" s="33"/>
    </row>
    <row r="13" spans="1:46" x14ac:dyDescent="0.25">
      <c r="A13" s="36"/>
      <c r="B13" s="174"/>
      <c r="C13" s="26"/>
      <c r="D13" s="18" t="s">
        <v>7</v>
      </c>
      <c r="E13" s="47">
        <f>IF(C13&lt;&gt;"",0,0)</f>
        <v>0</v>
      </c>
      <c r="F13" s="152"/>
      <c r="G13" s="41"/>
      <c r="I13" s="103"/>
      <c r="J13" s="103"/>
      <c r="K13" s="161"/>
      <c r="L13" s="103"/>
      <c r="M13" s="161"/>
      <c r="N13" s="103"/>
      <c r="O13" s="103"/>
      <c r="P13" s="103"/>
      <c r="Q13" s="161"/>
      <c r="R13" s="103"/>
      <c r="S13" s="103"/>
      <c r="T13" s="103"/>
      <c r="U13" s="161"/>
      <c r="V13" s="103"/>
      <c r="W13" s="103"/>
      <c r="X13" s="17"/>
      <c r="Y13" s="34" t="s">
        <v>98</v>
      </c>
      <c r="Z13" s="34"/>
      <c r="AA13" s="34" t="s">
        <v>98</v>
      </c>
      <c r="AB13" s="34"/>
      <c r="AC13" s="34" t="s">
        <v>98</v>
      </c>
      <c r="AD13" s="34"/>
      <c r="AE13" s="34" t="s">
        <v>98</v>
      </c>
      <c r="AF13" s="34"/>
      <c r="AG13" s="34" t="s">
        <v>98</v>
      </c>
      <c r="AH13" s="34"/>
      <c r="AI13" s="34" t="s">
        <v>98</v>
      </c>
      <c r="AJ13" s="34"/>
      <c r="AK13" s="34"/>
      <c r="AL13" s="34"/>
      <c r="AM13" s="34"/>
      <c r="AN13" s="34"/>
      <c r="AO13" s="17"/>
      <c r="AP13" s="17"/>
      <c r="AQ13" s="17"/>
      <c r="AR13" s="17"/>
      <c r="AS13" s="17"/>
      <c r="AT13" s="17"/>
    </row>
    <row r="14" spans="1:46" ht="15.75" thickBot="1" x14ac:dyDescent="0.3">
      <c r="A14" s="36"/>
      <c r="B14" s="175"/>
      <c r="C14" s="27"/>
      <c r="D14" s="22" t="s">
        <v>97</v>
      </c>
      <c r="E14" s="47">
        <f>IF(C14&lt;&gt;"",-1,0)</f>
        <v>0</v>
      </c>
      <c r="F14" s="153"/>
      <c r="G14" s="41"/>
      <c r="I14" s="103"/>
      <c r="J14" s="103"/>
      <c r="K14" s="162"/>
      <c r="L14" s="103"/>
      <c r="M14" s="162"/>
      <c r="N14" s="103"/>
      <c r="O14" s="103"/>
      <c r="P14" s="103"/>
      <c r="Q14" s="162"/>
      <c r="R14" s="103"/>
      <c r="S14" s="103"/>
      <c r="T14" s="103"/>
      <c r="U14" s="162"/>
      <c r="V14" s="103"/>
      <c r="W14" s="103"/>
      <c r="X14" s="17"/>
      <c r="Y14" s="34"/>
      <c r="Z14" s="34" t="s">
        <v>98</v>
      </c>
      <c r="AA14" s="34"/>
      <c r="AB14" s="34" t="s">
        <v>98</v>
      </c>
      <c r="AC14" s="34"/>
      <c r="AD14" s="34" t="s">
        <v>98</v>
      </c>
      <c r="AE14" s="34"/>
      <c r="AF14" s="34" t="s">
        <v>98</v>
      </c>
      <c r="AG14" s="34"/>
      <c r="AH14" s="34" t="s">
        <v>98</v>
      </c>
      <c r="AI14" s="34"/>
      <c r="AJ14" s="34" t="s">
        <v>98</v>
      </c>
      <c r="AK14" s="34"/>
      <c r="AL14" s="34"/>
      <c r="AM14" s="34"/>
      <c r="AN14" s="34"/>
      <c r="AO14" s="17"/>
      <c r="AP14" s="17"/>
      <c r="AQ14" s="17"/>
      <c r="AR14" s="17"/>
      <c r="AS14" s="17"/>
      <c r="AT14" s="17"/>
    </row>
    <row r="15" spans="1:46" x14ac:dyDescent="0.25">
      <c r="A15" s="36"/>
      <c r="B15" s="39"/>
      <c r="C15" s="39"/>
      <c r="D15" s="39"/>
      <c r="E15" s="39"/>
      <c r="F15" s="39"/>
      <c r="G15" s="38"/>
      <c r="I15" s="103"/>
      <c r="J15" s="103"/>
      <c r="K15" s="103"/>
      <c r="L15" s="103"/>
      <c r="M15" s="103"/>
      <c r="N15" s="103"/>
      <c r="O15" s="103"/>
      <c r="P15" s="103"/>
      <c r="Q15" s="103"/>
      <c r="R15" s="103"/>
      <c r="S15" s="103"/>
      <c r="T15" s="103"/>
      <c r="U15" s="103"/>
      <c r="V15" s="103"/>
      <c r="W15" s="103"/>
      <c r="X15" s="17"/>
      <c r="Y15" s="34"/>
      <c r="Z15" s="34"/>
      <c r="AA15" s="34"/>
      <c r="AB15" s="34"/>
      <c r="AC15" s="34"/>
      <c r="AD15" s="34"/>
      <c r="AE15" s="34"/>
      <c r="AF15" s="34"/>
      <c r="AG15" s="34"/>
      <c r="AH15" s="34"/>
      <c r="AI15" s="34"/>
      <c r="AJ15" s="34"/>
      <c r="AK15" s="34"/>
      <c r="AL15" s="34"/>
      <c r="AM15" s="34"/>
      <c r="AN15" s="34"/>
      <c r="AO15" s="17"/>
      <c r="AP15" s="17"/>
      <c r="AQ15" s="17"/>
      <c r="AR15" s="17"/>
      <c r="AS15" s="17"/>
      <c r="AT15" s="17"/>
    </row>
    <row r="16" spans="1:46" ht="15.75" thickBot="1" x14ac:dyDescent="0.3">
      <c r="A16" s="36"/>
      <c r="B16" s="37" t="s">
        <v>102</v>
      </c>
      <c r="C16" s="39"/>
      <c r="D16" s="39"/>
      <c r="E16" s="39"/>
      <c r="F16" s="39"/>
      <c r="G16" s="38"/>
      <c r="I16" s="103"/>
      <c r="J16" s="103"/>
      <c r="K16" s="103"/>
      <c r="L16" s="103"/>
      <c r="M16" s="103"/>
      <c r="N16" s="103"/>
      <c r="O16" s="103"/>
      <c r="P16" s="103"/>
      <c r="Q16" s="103"/>
      <c r="R16" s="103"/>
      <c r="S16" s="103"/>
      <c r="T16" s="103"/>
      <c r="U16" s="103"/>
      <c r="V16" s="103"/>
      <c r="W16" s="103"/>
      <c r="X16" s="17"/>
      <c r="Y16" s="34">
        <v>4</v>
      </c>
      <c r="Z16" s="34">
        <v>3</v>
      </c>
      <c r="AA16" s="34">
        <v>3</v>
      </c>
      <c r="AB16" s="34">
        <v>2</v>
      </c>
      <c r="AC16" s="34">
        <v>2</v>
      </c>
      <c r="AD16" s="34">
        <v>1</v>
      </c>
      <c r="AE16" s="34">
        <v>3</v>
      </c>
      <c r="AF16" s="34">
        <v>2</v>
      </c>
      <c r="AG16" s="34">
        <v>2</v>
      </c>
      <c r="AH16" s="34">
        <v>1</v>
      </c>
      <c r="AI16" s="34">
        <v>1</v>
      </c>
      <c r="AJ16" s="34">
        <v>1</v>
      </c>
      <c r="AK16" s="34">
        <v>0</v>
      </c>
      <c r="AL16" s="34"/>
      <c r="AM16" s="34"/>
      <c r="AN16" s="34"/>
      <c r="AO16" s="17"/>
      <c r="AP16" s="17"/>
      <c r="AQ16" s="17"/>
      <c r="AR16" s="17"/>
      <c r="AS16" s="17"/>
      <c r="AT16" s="17"/>
    </row>
    <row r="17" spans="1:46" x14ac:dyDescent="0.25">
      <c r="A17" s="36"/>
      <c r="B17" s="12" t="s">
        <v>105</v>
      </c>
      <c r="C17" s="67" t="str">
        <f>IF(OR(COUNTA(C4:C6)=0,COUNTA(C8:C10)=0,COUNTA(C12:C14)=0),"Eingabe unvollständig, für jedes Kriterium muss eine Auswahl erfolgen!","ok")</f>
        <v>Eingabe unvollständig, für jedes Kriterium muss eine Auswahl erfolgen!</v>
      </c>
      <c r="D17" s="13"/>
      <c r="E17" s="13"/>
      <c r="F17" s="14"/>
      <c r="G17" s="38"/>
      <c r="I17" s="160" t="s">
        <v>169</v>
      </c>
      <c r="J17" s="103"/>
      <c r="K17" s="160" t="s">
        <v>168</v>
      </c>
      <c r="L17" s="103"/>
      <c r="M17" s="160" t="s">
        <v>172</v>
      </c>
      <c r="N17" s="103"/>
      <c r="O17" s="160" t="s">
        <v>171</v>
      </c>
      <c r="P17" s="103"/>
      <c r="Q17" s="160" t="s">
        <v>168</v>
      </c>
      <c r="R17" s="103"/>
      <c r="S17" s="160" t="s">
        <v>172</v>
      </c>
      <c r="T17" s="103"/>
      <c r="U17" s="160" t="s">
        <v>170</v>
      </c>
      <c r="V17" s="103"/>
      <c r="W17" s="160" t="s">
        <v>154</v>
      </c>
      <c r="X17" s="17"/>
      <c r="Y17" s="34" t="str">
        <f>IF(Y16&lt;&gt;Y18,"*","")</f>
        <v/>
      </c>
      <c r="Z17" s="34" t="str">
        <f t="shared" ref="Z17:AK17" si="0">IF(Z16&lt;&gt;Z18,"*","")</f>
        <v/>
      </c>
      <c r="AA17" s="34" t="str">
        <f t="shared" si="0"/>
        <v/>
      </c>
      <c r="AB17" s="34" t="str">
        <f t="shared" si="0"/>
        <v/>
      </c>
      <c r="AC17" s="34" t="str">
        <f t="shared" si="0"/>
        <v/>
      </c>
      <c r="AD17" s="34" t="str">
        <f t="shared" si="0"/>
        <v/>
      </c>
      <c r="AE17" s="34" t="str">
        <f t="shared" si="0"/>
        <v/>
      </c>
      <c r="AF17" s="34" t="str">
        <f t="shared" si="0"/>
        <v/>
      </c>
      <c r="AG17" s="34" t="str">
        <f t="shared" si="0"/>
        <v/>
      </c>
      <c r="AH17" s="34" t="str">
        <f t="shared" si="0"/>
        <v/>
      </c>
      <c r="AI17" s="34" t="str">
        <f t="shared" si="0"/>
        <v/>
      </c>
      <c r="AJ17" s="34" t="str">
        <f t="shared" si="0"/>
        <v>*</v>
      </c>
      <c r="AK17" s="34" t="str">
        <f t="shared" si="0"/>
        <v/>
      </c>
      <c r="AL17" s="34"/>
      <c r="AM17" s="34"/>
      <c r="AN17" s="34"/>
      <c r="AO17" s="17"/>
      <c r="AP17" s="17"/>
      <c r="AQ17" s="17"/>
      <c r="AR17" s="17"/>
      <c r="AS17" s="17"/>
      <c r="AT17" s="17"/>
    </row>
    <row r="18" spans="1:46" x14ac:dyDescent="0.25">
      <c r="A18" s="36"/>
      <c r="B18" s="16" t="s">
        <v>106</v>
      </c>
      <c r="C18" s="68" t="str">
        <f>IF(OR(COUNTA(C4:C6)&gt;1,COUNTA(C8:C10)&gt;1,COUNTA(C12:C14)&gt;1),"Fehler, pro Kriterium darf nur eine Ausprägung ausgewählt werden!",IF(C17="ok","ok","(Eingabe noch nicht abgeschlossen)"))</f>
        <v>(Eingabe noch nicht abgeschlossen)</v>
      </c>
      <c r="D18" s="17"/>
      <c r="E18" s="17"/>
      <c r="F18" s="18"/>
      <c r="G18" s="38"/>
      <c r="I18" s="161"/>
      <c r="J18" s="103"/>
      <c r="K18" s="161"/>
      <c r="L18" s="103"/>
      <c r="M18" s="161"/>
      <c r="N18" s="103"/>
      <c r="O18" s="161"/>
      <c r="P18" s="103"/>
      <c r="Q18" s="161"/>
      <c r="R18" s="103"/>
      <c r="S18" s="161"/>
      <c r="T18" s="103"/>
      <c r="U18" s="161"/>
      <c r="V18" s="103"/>
      <c r="W18" s="161"/>
      <c r="X18" s="17"/>
      <c r="Y18" s="34">
        <f t="shared" ref="Y18:AK18" si="1">SUM(Y19:Y27)</f>
        <v>4</v>
      </c>
      <c r="Z18" s="34">
        <f t="shared" si="1"/>
        <v>3</v>
      </c>
      <c r="AA18" s="34">
        <f t="shared" si="1"/>
        <v>3</v>
      </c>
      <c r="AB18" s="34">
        <f t="shared" si="1"/>
        <v>2</v>
      </c>
      <c r="AC18" s="34">
        <f t="shared" si="1"/>
        <v>2</v>
      </c>
      <c r="AD18" s="34">
        <f t="shared" si="1"/>
        <v>1</v>
      </c>
      <c r="AE18" s="34">
        <f t="shared" si="1"/>
        <v>3</v>
      </c>
      <c r="AF18" s="34">
        <f t="shared" si="1"/>
        <v>2</v>
      </c>
      <c r="AG18" s="34">
        <f t="shared" si="1"/>
        <v>2</v>
      </c>
      <c r="AH18" s="34">
        <f t="shared" si="1"/>
        <v>1</v>
      </c>
      <c r="AI18" s="34">
        <f t="shared" si="1"/>
        <v>1</v>
      </c>
      <c r="AJ18" s="34">
        <f t="shared" si="1"/>
        <v>0</v>
      </c>
      <c r="AK18" s="34">
        <f t="shared" si="1"/>
        <v>0</v>
      </c>
      <c r="AL18" s="34"/>
      <c r="AM18" s="34"/>
      <c r="AN18" s="34"/>
      <c r="AO18" s="17"/>
      <c r="AP18" s="17"/>
      <c r="AQ18" s="17"/>
      <c r="AR18" s="17"/>
      <c r="AS18" s="17"/>
      <c r="AT18" s="17"/>
    </row>
    <row r="19" spans="1:46" ht="30.75" customHeight="1" thickBot="1" x14ac:dyDescent="0.3">
      <c r="A19" s="36"/>
      <c r="B19" s="101" t="s">
        <v>107</v>
      </c>
      <c r="C19" s="176" t="str">
        <f>IF(COUNTA(C4:C14)=0,"Bitte zutreffendes Kriterium ankreuzen!",IF(COUNTA(C4:C14)&lt;3,"Bitte für alle Kriterien eine Auswahl treffen!",IF(COUNTA(C4:C14)&gt;3,"Bitte nur ein Kreuz pro Kriterium vergeben!",IF(C6&lt;&gt;"","Wenn die Chronologie ausgeschlossen ist,  ist auch die Kausalität ausgeschlossen!","Eingabe vollständig."))))</f>
        <v>Bitte zutreffendes Kriterium ankreuzen!</v>
      </c>
      <c r="D19" s="176"/>
      <c r="E19" s="176"/>
      <c r="F19" s="177"/>
      <c r="G19" s="38"/>
      <c r="I19" s="162"/>
      <c r="J19" s="103"/>
      <c r="K19" s="162"/>
      <c r="L19" s="103"/>
      <c r="M19" s="162"/>
      <c r="N19" s="103"/>
      <c r="O19" s="162"/>
      <c r="P19" s="103"/>
      <c r="Q19" s="162"/>
      <c r="R19" s="103"/>
      <c r="S19" s="162"/>
      <c r="T19" s="103"/>
      <c r="U19" s="162"/>
      <c r="V19" s="103"/>
      <c r="W19" s="162"/>
      <c r="X19" s="17"/>
      <c r="Y19" s="34">
        <v>2</v>
      </c>
      <c r="Z19" s="34">
        <v>2</v>
      </c>
      <c r="AA19" s="34">
        <v>2</v>
      </c>
      <c r="AB19" s="34">
        <v>2</v>
      </c>
      <c r="AC19" s="34">
        <v>2</v>
      </c>
      <c r="AD19" s="34">
        <v>2</v>
      </c>
      <c r="AE19" s="34"/>
      <c r="AF19" s="34"/>
      <c r="AG19" s="34"/>
      <c r="AH19" s="34"/>
      <c r="AI19" s="34"/>
      <c r="AJ19" s="34"/>
      <c r="AK19" s="34"/>
      <c r="AL19" s="34"/>
      <c r="AM19" s="34"/>
      <c r="AN19" s="34"/>
      <c r="AO19" s="17"/>
      <c r="AP19" s="17"/>
      <c r="AQ19" s="17"/>
      <c r="AR19" s="17"/>
      <c r="AS19" s="17"/>
      <c r="AT19" s="17"/>
    </row>
    <row r="20" spans="1:46" ht="15.75" thickBot="1" x14ac:dyDescent="0.3">
      <c r="A20" s="42"/>
      <c r="B20" s="43"/>
      <c r="C20" s="43"/>
      <c r="D20" s="43"/>
      <c r="E20" s="43"/>
      <c r="F20" s="43"/>
      <c r="G20" s="44"/>
      <c r="X20" s="17"/>
      <c r="Y20" s="34"/>
      <c r="Z20" s="34"/>
      <c r="AA20" s="34"/>
      <c r="AB20" s="34"/>
      <c r="AC20" s="34"/>
      <c r="AD20" s="34"/>
      <c r="AE20" s="34">
        <v>1</v>
      </c>
      <c r="AF20" s="34">
        <v>1</v>
      </c>
      <c r="AG20" s="34">
        <v>1</v>
      </c>
      <c r="AH20" s="34">
        <v>1</v>
      </c>
      <c r="AI20" s="34">
        <v>1</v>
      </c>
      <c r="AJ20" s="34">
        <v>1</v>
      </c>
      <c r="AK20" s="34"/>
      <c r="AL20" s="34"/>
      <c r="AM20" s="34"/>
      <c r="AN20" s="34"/>
      <c r="AO20" s="17"/>
      <c r="AP20" s="17"/>
      <c r="AQ20" s="17"/>
      <c r="AR20" s="17"/>
      <c r="AS20" s="17"/>
      <c r="AT20" s="17"/>
    </row>
    <row r="21" spans="1:46" ht="15.75" thickBot="1" x14ac:dyDescent="0.3">
      <c r="X21" s="17"/>
      <c r="Y21" s="34"/>
      <c r="Z21" s="34"/>
      <c r="AA21" s="34"/>
      <c r="AB21" s="34"/>
      <c r="AC21" s="34"/>
      <c r="AD21" s="34"/>
      <c r="AE21" s="34"/>
      <c r="AF21" s="34"/>
      <c r="AG21" s="34"/>
      <c r="AH21" s="34"/>
      <c r="AI21" s="34"/>
      <c r="AJ21" s="34"/>
      <c r="AK21" s="34">
        <v>0</v>
      </c>
      <c r="AL21" s="34"/>
      <c r="AM21" s="34"/>
      <c r="AN21" s="34"/>
      <c r="AO21" s="17"/>
      <c r="AP21" s="17"/>
      <c r="AQ21" s="17"/>
      <c r="AR21" s="17"/>
      <c r="AS21" s="17"/>
      <c r="AT21" s="17"/>
    </row>
    <row r="22" spans="1:46" ht="15.75" thickBot="1" x14ac:dyDescent="0.3">
      <c r="A22" s="4"/>
      <c r="B22" s="45" t="s">
        <v>104</v>
      </c>
      <c r="C22" s="5" t="str">
        <f>IF(OR(C17&lt;&gt;"ok",C18&lt;&gt;"ok"),"(Eingabe noch nicht abgeschlossen)","")</f>
        <v>(Eingabe noch nicht abgeschlossen)</v>
      </c>
      <c r="D22" s="5"/>
      <c r="E22" s="5"/>
      <c r="F22" s="5"/>
      <c r="G22" s="35"/>
      <c r="I22" s="163" t="s">
        <v>125</v>
      </c>
      <c r="J22" s="164"/>
      <c r="K22" s="164"/>
      <c r="L22" s="164"/>
      <c r="M22" s="164"/>
      <c r="N22" s="164"/>
      <c r="O22" s="164"/>
      <c r="P22" s="164"/>
      <c r="Q22" s="164"/>
      <c r="R22" s="164"/>
      <c r="S22" s="164"/>
      <c r="T22" s="164"/>
      <c r="U22" s="165"/>
      <c r="V22" s="108"/>
      <c r="W22" s="169" t="s">
        <v>187</v>
      </c>
      <c r="X22" s="17"/>
      <c r="Y22" s="34"/>
      <c r="Z22" s="34"/>
      <c r="AA22" s="34"/>
      <c r="AB22" s="34"/>
      <c r="AC22" s="34"/>
      <c r="AD22" s="34"/>
      <c r="AE22" s="34"/>
      <c r="AF22" s="34"/>
      <c r="AG22" s="34"/>
      <c r="AH22" s="34"/>
      <c r="AI22" s="34"/>
      <c r="AJ22" s="34"/>
      <c r="AK22" s="34"/>
      <c r="AL22" s="34"/>
      <c r="AM22" s="34"/>
      <c r="AN22" s="34"/>
      <c r="AO22" s="17"/>
      <c r="AP22" s="17"/>
      <c r="AQ22" s="17"/>
      <c r="AR22" s="17"/>
      <c r="AS22" s="17"/>
      <c r="AT22" s="17"/>
    </row>
    <row r="23" spans="1:46" ht="30" customHeight="1" thickBot="1" x14ac:dyDescent="0.3">
      <c r="A23" s="36"/>
      <c r="B23" s="154" t="str">
        <f>IF(C22&lt;&gt;"","","- die zeitliche Abfolge zwischen dem Gebrauch des Mittels und dem Auftreten der Symptome " &amp; IF(C4&lt;&gt;"","ist stimmig",IF(C5&lt;&gt;"","nur teilweise stimmig oder nicht bekannt.","nicht stimmig!")))</f>
        <v/>
      </c>
      <c r="C23" s="155"/>
      <c r="D23" s="155"/>
      <c r="E23" s="155"/>
      <c r="F23" s="156"/>
      <c r="G23" s="46"/>
      <c r="I23" s="166"/>
      <c r="J23" s="167"/>
      <c r="K23" s="167"/>
      <c r="L23" s="167"/>
      <c r="M23" s="167"/>
      <c r="N23" s="167"/>
      <c r="O23" s="167"/>
      <c r="P23" s="167"/>
      <c r="Q23" s="167"/>
      <c r="R23" s="167"/>
      <c r="S23" s="167"/>
      <c r="T23" s="167"/>
      <c r="U23" s="168"/>
      <c r="V23" s="108"/>
      <c r="W23" s="170"/>
      <c r="Y23" s="33">
        <v>2</v>
      </c>
      <c r="Z23" s="33">
        <v>2</v>
      </c>
      <c r="AA23" s="33"/>
      <c r="AB23" s="33"/>
      <c r="AC23" s="33"/>
      <c r="AD23" s="33"/>
      <c r="AE23" s="33">
        <v>2</v>
      </c>
      <c r="AF23" s="33">
        <v>2</v>
      </c>
      <c r="AG23" s="33"/>
      <c r="AH23" s="33"/>
      <c r="AI23" s="33"/>
      <c r="AJ23" s="33"/>
      <c r="AK23" s="33"/>
      <c r="AL23" s="33"/>
      <c r="AM23" s="33"/>
      <c r="AN23" s="33"/>
    </row>
    <row r="24" spans="1:46" ht="31.5" customHeight="1" x14ac:dyDescent="0.25">
      <c r="A24" s="36"/>
      <c r="B24" s="157" t="str">
        <f>IF(C22&lt;&gt;"","","- die durchgeführten spezifischen Untersuchungen sind " &amp; IF(C8&lt;&gt;"","positiv und relevant oder die erneute Exposition gegenüber dem Mittel ist positiv.",IF(C9&lt;&gt;"","nicht relevant noch ist eine erneute spezifische Exposition relevant oder aber die Ergebnisse der erneuten Exposition bzw. die Ergebnisse der durchgeführten spezifischen zusätzlichen Untersuchungen sind nicht eindeutig.",IF(C10&lt;&gt;"","negativ oder die erneute Exposition gegenüber dem Mittel ist negativ.",""))))</f>
        <v/>
      </c>
      <c r="C24" s="158"/>
      <c r="D24" s="158"/>
      <c r="E24" s="158"/>
      <c r="F24" s="159"/>
      <c r="G24" s="46"/>
      <c r="I24" s="141" t="str">
        <f>IF(G8="&lt;","Die Kausalität kann nur dann ausgeschlossen werden, wenn für die unerwünschte Wirkung der gesicherte Zusammenhang zu einem anderer Auslöser, wie einem anderen kosmetischen Mittel, einem Arzneimittel, Lebensmitteln oder sonstige Ursachen hergestellt wurde.","")</f>
        <v/>
      </c>
      <c r="J24" s="141"/>
      <c r="K24" s="141"/>
      <c r="L24" s="141"/>
      <c r="M24" s="141"/>
      <c r="N24" s="141"/>
      <c r="O24" s="141"/>
      <c r="P24" s="141"/>
      <c r="Q24" s="141"/>
      <c r="R24" s="141"/>
      <c r="S24" s="141"/>
      <c r="T24" s="141"/>
      <c r="U24" s="141"/>
      <c r="V24" s="141"/>
      <c r="W24" s="141"/>
      <c r="Y24" s="33"/>
      <c r="Z24" s="33"/>
      <c r="AA24" s="33">
        <v>1</v>
      </c>
      <c r="AB24" s="33">
        <v>1</v>
      </c>
      <c r="AC24" s="33"/>
      <c r="AD24" s="33"/>
      <c r="AE24" s="33"/>
      <c r="AF24" s="33"/>
      <c r="AG24" s="33">
        <v>1</v>
      </c>
      <c r="AH24" s="33">
        <v>1</v>
      </c>
      <c r="AI24" s="33"/>
      <c r="AJ24" s="33"/>
      <c r="AK24" s="33"/>
      <c r="AL24" s="33"/>
      <c r="AM24" s="33"/>
      <c r="AN24" s="33"/>
    </row>
    <row r="25" spans="1:46" x14ac:dyDescent="0.25">
      <c r="A25" s="36"/>
      <c r="B25" s="157" t="str">
        <f>IF(C22&lt;&gt;"","","- die klinischen Symptome sind für den Gebrauch des Mittels " &amp; IF(C12&lt;&gt;"","schlüssig.",IF(C13&lt;&gt;"","nur teilweise oder nicht schlüssig.",IF(C14&lt;&gt;"","nicht stimmig.",""))))</f>
        <v/>
      </c>
      <c r="C25" s="158"/>
      <c r="D25" s="158"/>
      <c r="E25" s="158"/>
      <c r="F25" s="159"/>
      <c r="G25" s="46"/>
      <c r="I25" s="141"/>
      <c r="J25" s="141"/>
      <c r="K25" s="141"/>
      <c r="L25" s="141"/>
      <c r="M25" s="141"/>
      <c r="N25" s="141"/>
      <c r="O25" s="141"/>
      <c r="P25" s="141"/>
      <c r="Q25" s="141"/>
      <c r="R25" s="141"/>
      <c r="S25" s="141"/>
      <c r="T25" s="141"/>
      <c r="U25" s="141"/>
      <c r="V25" s="141"/>
      <c r="W25" s="141"/>
      <c r="Y25" s="33"/>
      <c r="Z25" s="33"/>
      <c r="AA25" s="33"/>
      <c r="AB25" s="33"/>
      <c r="AC25" s="33">
        <v>0</v>
      </c>
      <c r="AD25" s="33">
        <v>0</v>
      </c>
      <c r="AE25" s="33"/>
      <c r="AF25" s="33"/>
      <c r="AG25" s="33"/>
      <c r="AH25" s="33"/>
      <c r="AI25" s="33">
        <v>0</v>
      </c>
      <c r="AJ25" s="33">
        <v>0</v>
      </c>
      <c r="AK25" s="33"/>
      <c r="AL25" s="33"/>
      <c r="AM25" s="33"/>
      <c r="AN25" s="33"/>
    </row>
    <row r="26" spans="1:46" ht="15.75" thickBot="1" x14ac:dyDescent="0.3">
      <c r="A26" s="36"/>
      <c r="B26" s="148" t="str">
        <f>"=&gt; Die Kausalität ist "&amp;IF(E3=4,"sehr wahrscheinlich",IF(E3=3,"wahrscheinlich.",IF(E3=2,"nicht klar zuzuordnen.",IF(E3=1,"unwahrscheinlich.",IF(E3=0,"ausgeschlossen.","nicht bewertbar.")))))</f>
        <v>=&gt; Die Kausalität ist nicht bewertbar.</v>
      </c>
      <c r="C26" s="149"/>
      <c r="D26" s="149"/>
      <c r="E26" s="149"/>
      <c r="F26" s="150"/>
      <c r="G26" s="38"/>
      <c r="Y26" s="33"/>
      <c r="Z26" s="33"/>
      <c r="AA26" s="33"/>
      <c r="AB26" s="33"/>
      <c r="AC26" s="33"/>
      <c r="AD26" s="33"/>
      <c r="AE26" s="33"/>
      <c r="AF26" s="33"/>
      <c r="AG26" s="33"/>
      <c r="AH26" s="33"/>
      <c r="AI26" s="33"/>
      <c r="AJ26" s="33"/>
      <c r="AK26" s="33"/>
      <c r="AL26" s="33"/>
      <c r="AM26" s="33"/>
      <c r="AN26" s="33"/>
    </row>
    <row r="27" spans="1:46" ht="15.75" thickBot="1" x14ac:dyDescent="0.3">
      <c r="A27" s="42"/>
      <c r="B27" s="43"/>
      <c r="C27" s="43"/>
      <c r="D27" s="43"/>
      <c r="E27" s="43"/>
      <c r="F27" s="43"/>
      <c r="G27" s="44"/>
      <c r="Y27" s="33"/>
      <c r="Z27" s="33">
        <v>-1</v>
      </c>
      <c r="AA27" s="33"/>
      <c r="AB27" s="33">
        <v>-1</v>
      </c>
      <c r="AC27" s="33"/>
      <c r="AD27" s="33">
        <v>-1</v>
      </c>
      <c r="AE27" s="33"/>
      <c r="AF27" s="33">
        <v>-1</v>
      </c>
      <c r="AG27" s="33"/>
      <c r="AH27" s="33">
        <v>-1</v>
      </c>
      <c r="AI27" s="33"/>
      <c r="AJ27" s="33">
        <v>-1</v>
      </c>
      <c r="AK27" s="33"/>
      <c r="AL27" s="33"/>
      <c r="AM27" s="33"/>
      <c r="AN27" s="33"/>
    </row>
    <row r="28" spans="1:46" x14ac:dyDescent="0.25">
      <c r="Y28" s="33"/>
      <c r="Z28" s="33"/>
      <c r="AA28" s="33"/>
      <c r="AB28" s="33"/>
      <c r="AC28" s="33"/>
      <c r="AD28" s="33"/>
      <c r="AE28" s="33"/>
      <c r="AF28" s="33"/>
      <c r="AG28" s="33"/>
      <c r="AH28" s="33"/>
      <c r="AI28" s="33"/>
      <c r="AJ28" s="33"/>
      <c r="AK28" s="33"/>
      <c r="AL28" s="33"/>
      <c r="AM28" s="33"/>
      <c r="AN28" s="33"/>
    </row>
  </sheetData>
  <sheetProtection sheet="1" objects="1" scenarios="1" selectLockedCells="1"/>
  <mergeCells count="33">
    <mergeCell ref="B8:B10"/>
    <mergeCell ref="B12:B14"/>
    <mergeCell ref="W17:W19"/>
    <mergeCell ref="I17:I19"/>
    <mergeCell ref="K17:K19"/>
    <mergeCell ref="Q17:Q19"/>
    <mergeCell ref="M17:M19"/>
    <mergeCell ref="O17:O19"/>
    <mergeCell ref="K12:K14"/>
    <mergeCell ref="U6:U9"/>
    <mergeCell ref="C19:F19"/>
    <mergeCell ref="B4:B6"/>
    <mergeCell ref="W22:W23"/>
    <mergeCell ref="I6:I9"/>
    <mergeCell ref="O6:O9"/>
    <mergeCell ref="Q6:Q9"/>
    <mergeCell ref="K6:M9"/>
    <mergeCell ref="I24:W25"/>
    <mergeCell ref="Q2:U3"/>
    <mergeCell ref="B26:F26"/>
    <mergeCell ref="F11:F14"/>
    <mergeCell ref="B23:F23"/>
    <mergeCell ref="B24:F24"/>
    <mergeCell ref="B25:F25"/>
    <mergeCell ref="S6:S9"/>
    <mergeCell ref="W2:W3"/>
    <mergeCell ref="S17:S19"/>
    <mergeCell ref="U17:U19"/>
    <mergeCell ref="Q12:Q14"/>
    <mergeCell ref="M12:M14"/>
    <mergeCell ref="U12:U14"/>
    <mergeCell ref="I2:O3"/>
    <mergeCell ref="I22:U23"/>
  </mergeCells>
  <phoneticPr fontId="0" type="noConversion"/>
  <conditionalFormatting sqref="O6:O9">
    <cfRule type="expression" dxfId="50" priority="21" stopIfTrue="1">
      <formula>AND($C$10&lt;&gt;"",$C$4&lt;&gt;"")</formula>
    </cfRule>
  </conditionalFormatting>
  <conditionalFormatting sqref="K12:K14">
    <cfRule type="expression" dxfId="49" priority="31" stopIfTrue="1">
      <formula>AND($C$4&lt;&gt;"",$C$12&lt;&gt;"")</formula>
    </cfRule>
  </conditionalFormatting>
  <conditionalFormatting sqref="F4">
    <cfRule type="expression" dxfId="48" priority="2" stopIfTrue="1">
      <formula>$G$4="&lt;"</formula>
    </cfRule>
  </conditionalFormatting>
  <conditionalFormatting sqref="F5">
    <cfRule type="expression" dxfId="47" priority="3" stopIfTrue="1">
      <formula>$G$5="&lt;"</formula>
    </cfRule>
  </conditionalFormatting>
  <conditionalFormatting sqref="F7">
    <cfRule type="expression" dxfId="46" priority="4" stopIfTrue="1">
      <formula>$G$7="&lt;"</formula>
    </cfRule>
  </conditionalFormatting>
  <conditionalFormatting sqref="F6">
    <cfRule type="expression" dxfId="45" priority="5" stopIfTrue="1">
      <formula>$G$6="&lt;"</formula>
    </cfRule>
  </conditionalFormatting>
  <conditionalFormatting sqref="F8">
    <cfRule type="expression" dxfId="44" priority="6" stopIfTrue="1">
      <formula>$G$8="&lt;"</formula>
    </cfRule>
  </conditionalFormatting>
  <conditionalFormatting sqref="F9">
    <cfRule type="expression" dxfId="43" priority="7" stopIfTrue="1">
      <formula>$G$9="&lt;"</formula>
    </cfRule>
  </conditionalFormatting>
  <conditionalFormatting sqref="F11:F14">
    <cfRule type="expression" dxfId="42" priority="8" stopIfTrue="1">
      <formula>LEFT($F$11,2)="Da"</formula>
    </cfRule>
  </conditionalFormatting>
  <conditionalFormatting sqref="I2:M3">
    <cfRule type="expression" dxfId="41" priority="16" stopIfTrue="1">
      <formula>$C$4&lt;&gt;""</formula>
    </cfRule>
  </conditionalFormatting>
  <conditionalFormatting sqref="I17:I19">
    <cfRule type="expression" dxfId="40" priority="17" stopIfTrue="1">
      <formula>$G$4&lt;&gt;""</formula>
    </cfRule>
  </conditionalFormatting>
  <conditionalFormatting sqref="I6:I9">
    <cfRule type="expression" dxfId="39" priority="18" stopIfTrue="1">
      <formula>AND($C$8&lt;&gt;"", $C$4&lt;&gt;"")</formula>
    </cfRule>
  </conditionalFormatting>
  <conditionalFormatting sqref="Q2:U3">
    <cfRule type="expression" dxfId="38" priority="19" stopIfTrue="1">
      <formula>$C$5&lt;&gt;""</formula>
    </cfRule>
  </conditionalFormatting>
  <conditionalFormatting sqref="K6:K9">
    <cfRule type="expression" dxfId="37" priority="20" stopIfTrue="1">
      <formula>AND($C$9&lt;&gt;"",$C$4&lt;&gt;"")</formula>
    </cfRule>
  </conditionalFormatting>
  <conditionalFormatting sqref="Q6:Q9">
    <cfRule type="expression" dxfId="36" priority="22" stopIfTrue="1">
      <formula>AND($C$8&lt;&gt;"", $C$5&lt;&gt;"")</formula>
    </cfRule>
  </conditionalFormatting>
  <conditionalFormatting sqref="S6:S9">
    <cfRule type="expression" dxfId="35" priority="23" stopIfTrue="1">
      <formula>AND($C$9&lt;&gt;"",$C$5&lt;&gt;"")</formula>
    </cfRule>
  </conditionalFormatting>
  <conditionalFormatting sqref="U6:U9">
    <cfRule type="expression" dxfId="34" priority="24" stopIfTrue="1">
      <formula>AND($C$10&lt;&gt;"",$C$5&lt;&gt;"")</formula>
    </cfRule>
  </conditionalFormatting>
  <conditionalFormatting sqref="W17:W19">
    <cfRule type="expression" dxfId="33" priority="25" stopIfTrue="1">
      <formula>$C$6&lt;&gt;""</formula>
    </cfRule>
  </conditionalFormatting>
  <conditionalFormatting sqref="W2:W3">
    <cfRule type="expression" dxfId="32" priority="26" stopIfTrue="1">
      <formula>$C$6&lt;&gt;""</formula>
    </cfRule>
  </conditionalFormatting>
  <conditionalFormatting sqref="K17:K19">
    <cfRule type="expression" dxfId="31" priority="27" stopIfTrue="1">
      <formula>AND($G$5&lt;&gt;"",$C$4&lt;&gt;"")</formula>
    </cfRule>
  </conditionalFormatting>
  <conditionalFormatting sqref="M17:M19">
    <cfRule type="expression" dxfId="30" priority="28" stopIfTrue="1">
      <formula>AND($C$4&lt;&gt;"",$G$6&lt;&gt;"")</formula>
    </cfRule>
  </conditionalFormatting>
  <conditionalFormatting sqref="Q12:Q14">
    <cfRule type="expression" dxfId="29" priority="29" stopIfTrue="1">
      <formula>AND($C$5&lt;&gt;"",$C$12&lt;&gt;"")</formula>
    </cfRule>
  </conditionalFormatting>
  <conditionalFormatting sqref="U12:U14">
    <cfRule type="expression" dxfId="28" priority="30" stopIfTrue="1">
      <formula>AND($C$5&lt;&gt;"",$C$14&lt;&gt;"")</formula>
    </cfRule>
  </conditionalFormatting>
  <conditionalFormatting sqref="M12:M14">
    <cfRule type="expression" dxfId="27" priority="32" stopIfTrue="1">
      <formula>AND($C$4&lt;&gt;"",$C$14&lt;&gt;"")</formula>
    </cfRule>
  </conditionalFormatting>
  <conditionalFormatting sqref="S17:S19">
    <cfRule type="expression" dxfId="26" priority="33" stopIfTrue="1">
      <formula>AND($C$5&lt;&gt;"",$G$6&lt;&gt;"")</formula>
    </cfRule>
  </conditionalFormatting>
  <conditionalFormatting sqref="Q17:Q19">
    <cfRule type="expression" dxfId="25" priority="34" stopIfTrue="1">
      <formula>AND($C$5&lt;&gt;"",$G$5&lt;&gt;"")</formula>
    </cfRule>
  </conditionalFormatting>
  <conditionalFormatting sqref="U17:U19">
    <cfRule type="expression" dxfId="24" priority="35" stopIfTrue="1">
      <formula>AND($C$5&lt;&gt;"",$G$7&lt;&gt;"")</formula>
    </cfRule>
  </conditionalFormatting>
  <conditionalFormatting sqref="O17:O19">
    <cfRule type="expression" dxfId="23" priority="63" stopIfTrue="1">
      <formula>AND($C$4&lt;&gt;"",$G$7&lt;&gt;"")</formula>
    </cfRule>
  </conditionalFormatting>
  <conditionalFormatting sqref="I22:U22">
    <cfRule type="expression" dxfId="22" priority="64" stopIfTrue="1">
      <formula>$G$8&lt;&gt;""</formula>
    </cfRule>
  </conditionalFormatting>
  <conditionalFormatting sqref="C17">
    <cfRule type="cellIs" dxfId="21" priority="94" stopIfTrue="1" operator="notEqual">
      <formula>"oK"</formula>
    </cfRule>
  </conditionalFormatting>
  <conditionalFormatting sqref="C18">
    <cfRule type="expression" dxfId="20" priority="95" stopIfTrue="1">
      <formula>LEFT($C$18,6)="Fehler"</formula>
    </cfRule>
  </conditionalFormatting>
  <conditionalFormatting sqref="W22:W23">
    <cfRule type="expression" dxfId="19" priority="1">
      <formula>$G$8="&lt;"</formula>
    </cfRule>
  </conditionalFormatting>
  <pageMargins left="0.25" right="0.25" top="0.75" bottom="0.75" header="0.3" footer="0.3"/>
  <pageSetup paperSize="9" scale="8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B1:L66"/>
  <sheetViews>
    <sheetView workbookViewId="0">
      <selection activeCell="D5" sqref="D5"/>
    </sheetView>
  </sheetViews>
  <sheetFormatPr baseColWidth="10" defaultRowHeight="15" x14ac:dyDescent="0.25"/>
  <cols>
    <col min="1" max="1" width="2.85546875" style="28" customWidth="1"/>
    <col min="2" max="2" width="4.140625" style="28" customWidth="1"/>
    <col min="3" max="3" width="27.42578125" style="28" customWidth="1"/>
    <col min="4" max="4" width="24.7109375" style="28" customWidth="1"/>
    <col min="5" max="5" width="2.5703125" style="28" customWidth="1"/>
    <col min="6" max="6" width="57.140625" style="28" customWidth="1"/>
    <col min="7" max="7" width="16" style="28" customWidth="1"/>
    <col min="8" max="8" width="13.5703125" style="28" customWidth="1"/>
    <col min="9" max="9" width="2.7109375" style="56" customWidth="1"/>
    <col min="10" max="10" width="21.7109375" style="28" customWidth="1"/>
    <col min="11" max="11" width="3.5703125" style="28" customWidth="1"/>
    <col min="12" max="16384" width="11.42578125" style="28"/>
  </cols>
  <sheetData>
    <row r="1" spans="2:12" ht="18.75" x14ac:dyDescent="0.3">
      <c r="B1" s="48" t="s">
        <v>103</v>
      </c>
      <c r="D1" s="112" t="s">
        <v>191</v>
      </c>
      <c r="E1" s="111"/>
      <c r="F1" s="114">
        <f>Start!O10</f>
        <v>41988</v>
      </c>
      <c r="G1" s="86" t="s">
        <v>193</v>
      </c>
      <c r="H1" s="87" t="str">
        <f ca="1">YEAR(NOW())&amp;"-"&amp;MONTH(NOW())&amp;"-"&amp;DAY(NOW())</f>
        <v>2017-1-20</v>
      </c>
      <c r="J1" s="112"/>
      <c r="K1" s="111"/>
      <c r="L1" s="113"/>
    </row>
    <row r="2" spans="2:12" ht="7.5" customHeight="1" x14ac:dyDescent="0.25">
      <c r="B2" s="30"/>
      <c r="E2" s="30"/>
    </row>
    <row r="3" spans="2:12" ht="15.75" thickBot="1" x14ac:dyDescent="0.3">
      <c r="B3" s="30" t="s">
        <v>20</v>
      </c>
      <c r="E3" s="30"/>
      <c r="I3" s="92">
        <f>IF(OR(D16="",D25="",D34="",D41=""),5,IF(OR(I16=0,I52=0,I58=0),0,IF(I16+I25+ROUND((I34+I41)/2,0)=0,1,I16+I25+ROUND((I34+I41)/2,0))))</f>
        <v>5</v>
      </c>
      <c r="J3" s="30" t="s">
        <v>16</v>
      </c>
    </row>
    <row r="4" spans="2:12" x14ac:dyDescent="0.25">
      <c r="B4" s="81" t="s">
        <v>0</v>
      </c>
      <c r="C4" s="82" t="s">
        <v>1</v>
      </c>
      <c r="D4" s="82" t="s">
        <v>2</v>
      </c>
      <c r="E4" s="82"/>
      <c r="F4" s="82" t="s">
        <v>14</v>
      </c>
      <c r="G4" s="82" t="s">
        <v>24</v>
      </c>
      <c r="H4" s="83" t="s">
        <v>15</v>
      </c>
      <c r="I4" s="92"/>
      <c r="J4" s="89" t="s">
        <v>9</v>
      </c>
      <c r="K4" s="88" t="str">
        <f>IF($I$3=4,"&lt;","")</f>
        <v/>
      </c>
    </row>
    <row r="5" spans="2:12" x14ac:dyDescent="0.25">
      <c r="B5" s="76" t="s">
        <v>57</v>
      </c>
      <c r="C5" s="17" t="s">
        <v>156</v>
      </c>
      <c r="D5" s="69"/>
      <c r="E5" s="53"/>
      <c r="F5" s="17" t="s">
        <v>155</v>
      </c>
      <c r="G5" s="17" t="s">
        <v>57</v>
      </c>
      <c r="H5" s="18" t="s">
        <v>55</v>
      </c>
      <c r="I5" s="92"/>
      <c r="J5" s="90" t="s">
        <v>10</v>
      </c>
      <c r="K5" s="88" t="str">
        <f>IF($I$3=3,"&lt;","")</f>
        <v/>
      </c>
    </row>
    <row r="6" spans="2:12" x14ac:dyDescent="0.25">
      <c r="B6" s="76" t="s">
        <v>57</v>
      </c>
      <c r="C6" s="17" t="s">
        <v>157</v>
      </c>
      <c r="D6" s="69"/>
      <c r="E6" s="53"/>
      <c r="F6" s="17" t="s">
        <v>158</v>
      </c>
      <c r="G6" s="17" t="s">
        <v>57</v>
      </c>
      <c r="H6" s="18" t="s">
        <v>55</v>
      </c>
      <c r="I6" s="92"/>
      <c r="J6" s="90" t="s">
        <v>17</v>
      </c>
      <c r="K6" s="88" t="str">
        <f>IF($I$3=2,"&lt;","")</f>
        <v/>
      </c>
    </row>
    <row r="7" spans="2:12" x14ac:dyDescent="0.25">
      <c r="B7" s="76" t="s">
        <v>57</v>
      </c>
      <c r="C7" s="17" t="s">
        <v>159</v>
      </c>
      <c r="D7" s="69"/>
      <c r="E7" s="53"/>
      <c r="F7" s="17" t="s">
        <v>160</v>
      </c>
      <c r="G7" s="17" t="s">
        <v>57</v>
      </c>
      <c r="H7" s="18" t="s">
        <v>56</v>
      </c>
      <c r="I7" s="92"/>
      <c r="J7" s="90" t="s">
        <v>18</v>
      </c>
      <c r="K7" s="88" t="str">
        <f>IF($I$3=1,"&lt;","")</f>
        <v/>
      </c>
    </row>
    <row r="8" spans="2:12" x14ac:dyDescent="0.25">
      <c r="B8" s="77"/>
      <c r="C8" s="17"/>
      <c r="D8" s="17"/>
      <c r="E8" s="17"/>
      <c r="F8" s="17"/>
      <c r="G8" s="17"/>
      <c r="H8" s="18"/>
      <c r="I8" s="92"/>
      <c r="J8" s="90" t="s">
        <v>12</v>
      </c>
      <c r="K8" s="88" t="str">
        <f>IF($I$3=0,"&lt;","")</f>
        <v/>
      </c>
    </row>
    <row r="9" spans="2:12" ht="15.75" thickBot="1" x14ac:dyDescent="0.3">
      <c r="B9" s="76" t="s">
        <v>57</v>
      </c>
      <c r="C9" s="17" t="str">
        <f>"Abfolge richtig "&amp;IF(D7="","",IF(D5&lt;&gt;"",IF(DAYS360(D5,D7)&gt;0,"(ja)",IF(DAYS360(D5,D7)&lt;0,"(nein)","")),IF(D6&lt;&gt;"",IF(DAYS360(D6,D7)&gt;0,"(ja)",IF(DAYS360(D6,D7)&lt;0,"(nein)","")),"")))</f>
        <v xml:space="preserve">Abfolge richtig </v>
      </c>
      <c r="D9" s="61"/>
      <c r="E9" s="53"/>
      <c r="F9" s="17" t="s">
        <v>21</v>
      </c>
      <c r="G9" s="17" t="str">
        <f>IF(D9="","&lt;--",IF(D9="nein","nicht stimmig",IF(D9="ja","stimmig","unklar")))</f>
        <v>&lt;--</v>
      </c>
      <c r="H9" s="18" t="s">
        <v>57</v>
      </c>
      <c r="I9" s="92"/>
      <c r="J9" s="91" t="s">
        <v>13</v>
      </c>
      <c r="K9" s="88" t="str">
        <f>IF($I$3&gt;4,"&lt;","")</f>
        <v>&lt;</v>
      </c>
    </row>
    <row r="10" spans="2:12" x14ac:dyDescent="0.25">
      <c r="B10" s="76" t="s">
        <v>57</v>
      </c>
      <c r="C10" s="17" t="str">
        <f>"zeitnah "&amp;IF(D7="","",IF(D6&lt;&gt;"",IF(AND(DAYS360(D6,D7)&gt;=0,DAYS360(D6,D7)&lt;=2),"(ja)",IF(DAYS360(D6,D7)&gt;2,"(nein)","")),IF(D5&lt;&gt;"",IF(AND(DAYS360(D5,D7)&gt;0,DAYS360(D5,D7)&lt;=2),"(ja)",IF(DAYS360(D5,D7)&gt;2,"(nein)","")),"")))</f>
        <v xml:space="preserve">zeitnah </v>
      </c>
      <c r="D10" s="61"/>
      <c r="E10" s="53"/>
      <c r="F10" s="17" t="s">
        <v>22</v>
      </c>
      <c r="G10" s="17" t="str">
        <f>IF(D10="","&lt;--",IF(D10="ja","stimmig","unklar"))</f>
        <v>&lt;--</v>
      </c>
      <c r="H10" s="18" t="s">
        <v>57</v>
      </c>
      <c r="I10" s="93"/>
      <c r="J10" s="17"/>
      <c r="K10" s="75"/>
    </row>
    <row r="11" spans="2:12" x14ac:dyDescent="0.25">
      <c r="B11" s="77"/>
      <c r="C11" s="17"/>
      <c r="D11" s="17"/>
      <c r="E11" s="17"/>
      <c r="F11" s="17" t="s">
        <v>23</v>
      </c>
      <c r="G11" s="17"/>
      <c r="H11" s="18" t="s">
        <v>57</v>
      </c>
      <c r="I11" s="92"/>
    </row>
    <row r="12" spans="2:12" x14ac:dyDescent="0.25">
      <c r="B12" s="76" t="s">
        <v>115</v>
      </c>
      <c r="C12" s="84" t="s">
        <v>114</v>
      </c>
      <c r="D12" s="17"/>
      <c r="E12" s="53"/>
      <c r="F12" s="17"/>
      <c r="G12" s="17"/>
      <c r="H12" s="18" t="s">
        <v>57</v>
      </c>
      <c r="I12" s="92"/>
      <c r="J12" s="17"/>
    </row>
    <row r="13" spans="2:12" x14ac:dyDescent="0.25">
      <c r="B13" s="76" t="s">
        <v>57</v>
      </c>
      <c r="C13" s="17" t="s">
        <v>43</v>
      </c>
      <c r="D13" s="61"/>
      <c r="E13" s="53"/>
      <c r="F13" s="17" t="s">
        <v>116</v>
      </c>
      <c r="G13" s="17" t="str">
        <f>IF(D13="","&lt;--",IF(D13="nicht stimmig","nicht stimmig",IF(D13="stimmig","stimmig",IF(D13="nur teilweise stimmig","unklar","-"))))</f>
        <v>&lt;--</v>
      </c>
      <c r="H13" s="18" t="s">
        <v>57</v>
      </c>
      <c r="I13" s="92"/>
      <c r="J13" s="17"/>
      <c r="K13" s="29"/>
    </row>
    <row r="14" spans="2:12" ht="15.75" thickBot="1" x14ac:dyDescent="0.3">
      <c r="B14" s="78"/>
      <c r="C14" s="72"/>
      <c r="D14" s="72"/>
      <c r="E14" s="72"/>
      <c r="F14" s="72"/>
      <c r="G14" s="72"/>
      <c r="H14" s="73"/>
      <c r="I14" s="92"/>
      <c r="J14" s="17"/>
    </row>
    <row r="15" spans="2:12" s="70" customFormat="1" x14ac:dyDescent="0.25">
      <c r="B15" s="97"/>
      <c r="C15" s="13" t="s">
        <v>173</v>
      </c>
      <c r="D15" s="13" t="str">
        <f>IF(COUNTA(D9:D13)=0,"",IF(OR(G13="nicht stimmig",G9="nicht stimmig"),"nicht stimmig",IF(G13="stimmig","stimmig",IF(G13="unklar","nur teilweise stimmig",IF(COUNTIF(G9:G10,"stimmig")=2,"stimmig",IF(COUNTIF(G9:G10,"stimmig")=1,"nur teilweise stimmig","nicht stimmig"))))))</f>
        <v/>
      </c>
      <c r="E15" s="13"/>
      <c r="F15" s="13"/>
      <c r="G15" s="13"/>
      <c r="H15" s="14"/>
      <c r="I15" s="92"/>
      <c r="J15" s="17"/>
    </row>
    <row r="16" spans="2:12" ht="15.75" thickBot="1" x14ac:dyDescent="0.3">
      <c r="B16" s="71"/>
      <c r="C16" s="96" t="s">
        <v>147</v>
      </c>
      <c r="D16" s="62"/>
      <c r="E16" s="72"/>
      <c r="F16" s="72"/>
      <c r="G16" s="110" t="str">
        <f>IF(D16="","&lt;--",IF(D16="nicht stimmig","Achtung-führt zum Ausschluss!","ok"))</f>
        <v>&lt;--</v>
      </c>
      <c r="H16" s="73"/>
      <c r="I16" s="92">
        <f>IF(D16="stimmig",2,IF(OR(D16="nur teilweise stimmig",D16="(unbekannt)"),1,0))</f>
        <v>0</v>
      </c>
      <c r="J16" s="17"/>
    </row>
    <row r="17" spans="2:10" x14ac:dyDescent="0.25">
      <c r="B17" s="17"/>
      <c r="C17" s="17"/>
      <c r="D17" s="17"/>
      <c r="E17" s="17"/>
      <c r="F17" s="17"/>
      <c r="G17" s="17"/>
      <c r="H17" s="17"/>
      <c r="I17" s="92"/>
      <c r="J17" s="53"/>
    </row>
    <row r="18" spans="2:10" x14ac:dyDescent="0.25">
      <c r="B18" s="23" t="s">
        <v>25</v>
      </c>
      <c r="C18" s="17"/>
      <c r="D18" s="17"/>
      <c r="E18" s="23"/>
      <c r="F18" s="17"/>
      <c r="G18" s="17"/>
      <c r="H18" s="17"/>
      <c r="I18" s="92"/>
      <c r="J18" s="53"/>
    </row>
    <row r="19" spans="2:10" ht="15.75" thickBot="1" x14ac:dyDescent="0.3">
      <c r="B19" s="24" t="s">
        <v>26</v>
      </c>
      <c r="C19" s="17" t="s">
        <v>27</v>
      </c>
      <c r="D19" s="17"/>
      <c r="E19" s="24"/>
      <c r="F19" s="17"/>
      <c r="G19" s="17"/>
      <c r="H19" s="17"/>
      <c r="I19" s="92"/>
      <c r="J19" s="53"/>
    </row>
    <row r="20" spans="2:10" ht="15.75" thickBot="1" x14ac:dyDescent="0.3">
      <c r="B20" s="4" t="s">
        <v>0</v>
      </c>
      <c r="C20" s="5" t="s">
        <v>1</v>
      </c>
      <c r="D20" s="5" t="s">
        <v>2</v>
      </c>
      <c r="E20" s="5"/>
      <c r="F20" s="5" t="s">
        <v>14</v>
      </c>
      <c r="G20" s="5" t="s">
        <v>24</v>
      </c>
      <c r="H20" s="6" t="s">
        <v>15</v>
      </c>
      <c r="I20" s="92"/>
      <c r="J20" s="53"/>
    </row>
    <row r="21" spans="2:10" x14ac:dyDescent="0.25">
      <c r="B21" s="79" t="s">
        <v>57</v>
      </c>
      <c r="C21" s="13" t="s">
        <v>28</v>
      </c>
      <c r="D21" s="60"/>
      <c r="E21" s="54"/>
      <c r="F21" s="13" t="s">
        <v>40</v>
      </c>
      <c r="G21" s="13" t="str">
        <f>IF(D21="","&lt;--",IF(D21="nur außerhalb","nicht schlüssig",IF(D21="nur innerhalb","schlüssig","unklar")))</f>
        <v>&lt;--</v>
      </c>
      <c r="H21" s="14" t="s">
        <v>58</v>
      </c>
      <c r="I21" s="92"/>
      <c r="J21" s="53"/>
    </row>
    <row r="22" spans="2:10" x14ac:dyDescent="0.25">
      <c r="B22" s="76" t="s">
        <v>57</v>
      </c>
      <c r="C22" s="17" t="s">
        <v>33</v>
      </c>
      <c r="D22" s="61"/>
      <c r="E22" s="53"/>
      <c r="F22" s="17" t="s">
        <v>39</v>
      </c>
      <c r="G22" s="17" t="str">
        <f>IF(D22="","&lt;--",IF(D22="passt","schlüssig",IF(D22="passt nicht","nicht schlüssig","unklar")))</f>
        <v>&lt;--</v>
      </c>
      <c r="H22" s="18" t="s">
        <v>56</v>
      </c>
      <c r="I22" s="92"/>
      <c r="J22" s="17"/>
    </row>
    <row r="23" spans="2:10" ht="15.75" thickBot="1" x14ac:dyDescent="0.3">
      <c r="B23" s="80" t="s">
        <v>57</v>
      </c>
      <c r="C23" s="21" t="s">
        <v>38</v>
      </c>
      <c r="D23" s="62"/>
      <c r="E23" s="55"/>
      <c r="F23" s="21" t="s">
        <v>39</v>
      </c>
      <c r="G23" s="17" t="str">
        <f>IF(D23="","&lt;--",IF(D23="passt","schlüssig",IF(D23="passt nicht","nicht schlüssig","unklar")))</f>
        <v>&lt;--</v>
      </c>
      <c r="H23" s="22" t="s">
        <v>59</v>
      </c>
      <c r="I23" s="92"/>
      <c r="J23" s="17"/>
    </row>
    <row r="24" spans="2:10" s="70" customFormat="1" x14ac:dyDescent="0.25">
      <c r="B24" s="12"/>
      <c r="C24" s="13" t="s">
        <v>173</v>
      </c>
      <c r="D24" s="100" t="str">
        <f>IF(COUNTA(D21:D23)=0,"",IF(COUNTIF(G22:G23,"nicht schlüssig")&gt;0,"nicht schlüssig",IF(COUNTIF(G21:G23,"schlüssig")&gt;0,"schlüssig",IF(G21="nicht schlüssig","nicht schlüssig","unklar"))))</f>
        <v/>
      </c>
      <c r="E24" s="13"/>
      <c r="F24" s="13"/>
      <c r="G24" s="13"/>
      <c r="H24" s="14"/>
      <c r="I24" s="92">
        <f>IF(D24="nicht schlüssig",-1,0)</f>
        <v>0</v>
      </c>
      <c r="J24" s="17"/>
    </row>
    <row r="25" spans="2:10" ht="15.75" thickBot="1" x14ac:dyDescent="0.3">
      <c r="B25" s="71"/>
      <c r="C25" s="96" t="s">
        <v>147</v>
      </c>
      <c r="D25" s="98"/>
      <c r="E25" s="72"/>
      <c r="F25" s="72"/>
      <c r="G25" s="110" t="str">
        <f>IF(D25="","&lt;--","ok")</f>
        <v>&lt;--</v>
      </c>
      <c r="H25" s="73"/>
      <c r="I25" s="92">
        <f>IF(D25="nicht schlüssig",-1,0)</f>
        <v>0</v>
      </c>
      <c r="J25" s="17"/>
    </row>
    <row r="26" spans="2:10" x14ac:dyDescent="0.25">
      <c r="B26" s="17"/>
      <c r="C26" s="17"/>
      <c r="D26" s="17"/>
      <c r="E26" s="17"/>
      <c r="F26" s="17"/>
      <c r="G26" s="17"/>
      <c r="H26" s="17"/>
      <c r="I26" s="92"/>
      <c r="J26" s="17"/>
    </row>
    <row r="27" spans="2:10" ht="15.75" thickBot="1" x14ac:dyDescent="0.3">
      <c r="B27" s="17" t="s">
        <v>44</v>
      </c>
      <c r="C27" s="17" t="s">
        <v>63</v>
      </c>
      <c r="D27" s="17"/>
      <c r="E27" s="17"/>
      <c r="F27" s="17"/>
      <c r="G27" s="17"/>
      <c r="H27" s="17"/>
      <c r="I27" s="92"/>
      <c r="J27" s="17"/>
    </row>
    <row r="28" spans="2:10" ht="15.75" thickBot="1" x14ac:dyDescent="0.3">
      <c r="B28" s="4" t="s">
        <v>0</v>
      </c>
      <c r="C28" s="5" t="s">
        <v>1</v>
      </c>
      <c r="D28" s="5" t="s">
        <v>2</v>
      </c>
      <c r="E28" s="5"/>
      <c r="F28" s="5" t="s">
        <v>14</v>
      </c>
      <c r="G28" s="5" t="s">
        <v>24</v>
      </c>
      <c r="H28" s="6" t="s">
        <v>15</v>
      </c>
      <c r="I28" s="92"/>
      <c r="J28" s="17"/>
    </row>
    <row r="29" spans="2:10" x14ac:dyDescent="0.25">
      <c r="B29" s="79" t="s">
        <v>57</v>
      </c>
      <c r="C29" s="13" t="s">
        <v>64</v>
      </c>
      <c r="D29" s="60"/>
      <c r="E29" s="54"/>
      <c r="F29" s="13" t="s">
        <v>67</v>
      </c>
      <c r="G29" s="13" t="str">
        <f>IF(D29="","&lt;--",IF(D29="positiv","positiv",IF(D29="negativ","negativ","nicht eindeutig")))</f>
        <v>&lt;--</v>
      </c>
      <c r="H29" s="14" t="s">
        <v>60</v>
      </c>
      <c r="I29" s="92"/>
      <c r="J29" s="17"/>
    </row>
    <row r="30" spans="2:10" x14ac:dyDescent="0.25">
      <c r="B30" s="76" t="s">
        <v>57</v>
      </c>
      <c r="C30" s="17" t="s">
        <v>65</v>
      </c>
      <c r="D30" s="61"/>
      <c r="E30" s="53"/>
      <c r="F30" s="17" t="s">
        <v>87</v>
      </c>
      <c r="G30" s="17" t="str">
        <f>IF(D30="","&lt;--",IF(D30="positiv","positiv",IF(D30="negativ","negativ","nicht eindeutig")))</f>
        <v>&lt;--</v>
      </c>
      <c r="H30" s="18" t="s">
        <v>60</v>
      </c>
      <c r="I30" s="92"/>
      <c r="J30" s="17"/>
    </row>
    <row r="31" spans="2:10" x14ac:dyDescent="0.25">
      <c r="B31" s="76" t="s">
        <v>57</v>
      </c>
      <c r="C31" s="17" t="s">
        <v>66</v>
      </c>
      <c r="D31" s="61"/>
      <c r="E31" s="53"/>
      <c r="F31" s="17" t="s">
        <v>87</v>
      </c>
      <c r="G31" s="17" t="str">
        <f>IF(D31="","&lt;--",IF(D31="Ja","positiv",IF(D31="Nein","negativ","nicht eindeutig")))</f>
        <v>&lt;--</v>
      </c>
      <c r="H31" s="18" t="s">
        <v>60</v>
      </c>
      <c r="I31" s="92"/>
      <c r="J31" s="17"/>
    </row>
    <row r="32" spans="2:10" ht="15.75" thickBot="1" x14ac:dyDescent="0.3">
      <c r="B32" s="80" t="s">
        <v>57</v>
      </c>
      <c r="C32" s="21" t="s">
        <v>86</v>
      </c>
      <c r="D32" s="62"/>
      <c r="E32" s="55"/>
      <c r="F32" s="17" t="s">
        <v>87</v>
      </c>
      <c r="G32" s="21" t="str">
        <f>IF(D32="","&lt;--",IF(D32="Ja","positiv",IF(D32="Nein","negativ","nicht eindeutig")))</f>
        <v>&lt;--</v>
      </c>
      <c r="H32" s="22" t="s">
        <v>60</v>
      </c>
      <c r="I32" s="92"/>
      <c r="J32" s="17"/>
    </row>
    <row r="33" spans="2:11" s="70" customFormat="1" x14ac:dyDescent="0.25">
      <c r="B33" s="12"/>
      <c r="C33" s="99" t="s">
        <v>174</v>
      </c>
      <c r="D33" s="100" t="str">
        <f>IF(COUNTA(D29:D32)=0,"",IF(COUNTIF(G29:G30,"negativ")&gt;0,IF(COUNTIF(G29:G30,"positiv")&gt;0,"nicht eindeutig","negativ"),IF(COUNTIF(G29:G32,"positiv")&gt;0,"positiv",IF(COUNTIF(G29:G32,"negativ")&gt;0,"negativ","nicht eindeutig"))))</f>
        <v/>
      </c>
      <c r="E33" s="13"/>
      <c r="F33" s="13"/>
      <c r="G33" s="13"/>
      <c r="H33" s="14"/>
      <c r="I33" s="92">
        <f>IF(D33="schlüssig",2,IF(D33="nicht eindeutig",1,0))</f>
        <v>0</v>
      </c>
      <c r="J33" s="53"/>
    </row>
    <row r="34" spans="2:11" ht="15.75" thickBot="1" x14ac:dyDescent="0.3">
      <c r="B34" s="71"/>
      <c r="C34" s="96" t="s">
        <v>147</v>
      </c>
      <c r="D34" s="98"/>
      <c r="E34" s="72"/>
      <c r="F34" s="72"/>
      <c r="G34" s="110" t="str">
        <f>IF(D34="","&lt;--","ok")</f>
        <v>&lt;--</v>
      </c>
      <c r="H34" s="73"/>
      <c r="I34" s="92">
        <f>IF(D34="positiv",2,IF(OR(D34="nicht eindeutig",D34="(nicht erfolgt)",D34="(unbekannt)"),1,0))</f>
        <v>0</v>
      </c>
      <c r="J34" s="53"/>
    </row>
    <row r="35" spans="2:11" x14ac:dyDescent="0.25">
      <c r="I35" s="92"/>
    </row>
    <row r="36" spans="2:11" ht="15.75" thickBot="1" x14ac:dyDescent="0.3">
      <c r="B36" s="28" t="s">
        <v>45</v>
      </c>
      <c r="C36" s="28" t="s">
        <v>176</v>
      </c>
      <c r="I36" s="92"/>
      <c r="J36" s="30" t="s">
        <v>16</v>
      </c>
      <c r="K36" s="109"/>
    </row>
    <row r="37" spans="2:11" ht="15.75" thickBot="1" x14ac:dyDescent="0.3">
      <c r="B37" s="4" t="s">
        <v>0</v>
      </c>
      <c r="C37" s="5" t="s">
        <v>1</v>
      </c>
      <c r="D37" s="5" t="s">
        <v>2</v>
      </c>
      <c r="E37" s="5"/>
      <c r="F37" s="5" t="s">
        <v>14</v>
      </c>
      <c r="G37" s="5" t="s">
        <v>24</v>
      </c>
      <c r="H37" s="6" t="s">
        <v>15</v>
      </c>
      <c r="I37" s="92"/>
      <c r="J37" s="89" t="s">
        <v>9</v>
      </c>
      <c r="K37" s="88" t="str">
        <f>IF($I$3=4,"&lt;","")</f>
        <v/>
      </c>
    </row>
    <row r="38" spans="2:11" x14ac:dyDescent="0.25">
      <c r="B38" s="79" t="s">
        <v>57</v>
      </c>
      <c r="C38" s="13" t="s">
        <v>47</v>
      </c>
      <c r="D38" s="60"/>
      <c r="E38" s="54"/>
      <c r="F38" s="13" t="s">
        <v>51</v>
      </c>
      <c r="G38" s="13" t="str">
        <f>IF(D38="","&lt;--",IF(D38="Besserung","positiv",IF(D38="keine Veränderung","nicht eindeutig","nicht eindeutig")))</f>
        <v>&lt;--</v>
      </c>
      <c r="H38" s="14" t="s">
        <v>77</v>
      </c>
      <c r="I38" s="92"/>
      <c r="J38" s="90" t="s">
        <v>10</v>
      </c>
      <c r="K38" s="88" t="str">
        <f>IF($I$3=3,"&lt;","")</f>
        <v/>
      </c>
    </row>
    <row r="39" spans="2:11" ht="15.75" thickBot="1" x14ac:dyDescent="0.3">
      <c r="B39" s="80" t="s">
        <v>57</v>
      </c>
      <c r="C39" s="21" t="s">
        <v>52</v>
      </c>
      <c r="D39" s="62"/>
      <c r="E39" s="55"/>
      <c r="F39" s="21" t="s">
        <v>27</v>
      </c>
      <c r="G39" s="21" t="str">
        <f>IF(D39="","&lt;--",IF(D39="gleicher oder stärkerer","positiv",IF(D39="keiner","negativ","nicht eindeutig")))</f>
        <v>&lt;--</v>
      </c>
      <c r="H39" s="22" t="s">
        <v>61</v>
      </c>
      <c r="I39" s="92"/>
      <c r="J39" s="90" t="s">
        <v>17</v>
      </c>
      <c r="K39" s="88" t="str">
        <f>IF($I$3=2,"&lt;","")</f>
        <v/>
      </c>
    </row>
    <row r="40" spans="2:11" s="70" customFormat="1" x14ac:dyDescent="0.25">
      <c r="B40" s="12"/>
      <c r="C40" s="99" t="s">
        <v>173</v>
      </c>
      <c r="D40" s="100" t="str">
        <f>IF(COUNTA(D38:D39)=0,"",IF(OR(COUNTA(D38:D39)=0,AND(LEFT(D38,1)="(",LEFT(D39,1)="(")),"nicht bewertbar",IF(COUNTIF(G38:G39,"positiv")&gt;0,IF(COUNTIF(G38:G39,"negativ")&gt;0,"nicht eindeutig","positiv"),IF(COUNTIF(G38:G39,"negativ")&gt;0,"negativ","nicht eindeutig"))))</f>
        <v/>
      </c>
      <c r="E40" s="13"/>
      <c r="F40" s="13"/>
      <c r="G40" s="13"/>
      <c r="H40" s="14"/>
      <c r="I40" s="92">
        <f>IF(D40="positiv",2,IF(D40="nicht eindeutig",1,0))</f>
        <v>0</v>
      </c>
      <c r="J40" s="90" t="s">
        <v>18</v>
      </c>
      <c r="K40" s="88" t="str">
        <f>IF($I$3=1,"&lt;","")</f>
        <v/>
      </c>
    </row>
    <row r="41" spans="2:11" ht="15.75" thickBot="1" x14ac:dyDescent="0.3">
      <c r="B41" s="71"/>
      <c r="C41" s="96" t="s">
        <v>147</v>
      </c>
      <c r="D41" s="98"/>
      <c r="E41" s="72"/>
      <c r="F41" s="72"/>
      <c r="G41" s="110" t="str">
        <f>IF(D41="","&lt;--","ok")</f>
        <v>&lt;--</v>
      </c>
      <c r="H41" s="73"/>
      <c r="I41" s="92">
        <f>IF(D41="positiv",2,IF(OR(D41="nicht eindeutig",D41="(unbekannt)",D41="(nicht erfolgt)"),1,0))</f>
        <v>0</v>
      </c>
      <c r="J41" s="90" t="s">
        <v>12</v>
      </c>
      <c r="K41" s="88" t="str">
        <f>IF($I$3=0,"&lt;","")</f>
        <v/>
      </c>
    </row>
    <row r="42" spans="2:11" ht="15.75" thickBot="1" x14ac:dyDescent="0.3">
      <c r="I42" s="92"/>
      <c r="J42" s="91" t="s">
        <v>13</v>
      </c>
      <c r="K42" s="88" t="str">
        <f>IF($I$3&gt;4,"&lt;","")</f>
        <v>&lt;</v>
      </c>
    </row>
    <row r="43" spans="2:11" x14ac:dyDescent="0.25">
      <c r="B43" s="30" t="s">
        <v>196</v>
      </c>
      <c r="E43" s="30"/>
      <c r="I43" s="92"/>
    </row>
    <row r="44" spans="2:11" ht="15.75" thickBot="1" x14ac:dyDescent="0.3">
      <c r="B44" s="53" t="s">
        <v>26</v>
      </c>
      <c r="C44" s="17" t="s">
        <v>71</v>
      </c>
      <c r="D44" s="17"/>
      <c r="E44" s="53"/>
      <c r="F44" s="17"/>
      <c r="G44" s="17"/>
      <c r="H44" s="17"/>
      <c r="I44" s="92"/>
    </row>
    <row r="45" spans="2:11" ht="15.75" thickBot="1" x14ac:dyDescent="0.3">
      <c r="B45" s="4" t="s">
        <v>0</v>
      </c>
      <c r="C45" s="5" t="s">
        <v>1</v>
      </c>
      <c r="D45" s="5" t="s">
        <v>2</v>
      </c>
      <c r="E45" s="5"/>
      <c r="F45" s="5" t="s">
        <v>14</v>
      </c>
      <c r="G45" s="5" t="s">
        <v>24</v>
      </c>
      <c r="H45" s="6" t="s">
        <v>15</v>
      </c>
      <c r="I45" s="92"/>
    </row>
    <row r="46" spans="2:11" x14ac:dyDescent="0.25">
      <c r="B46" s="79" t="s">
        <v>57</v>
      </c>
      <c r="C46" s="13" t="s">
        <v>72</v>
      </c>
      <c r="D46" s="60"/>
      <c r="E46" s="54"/>
      <c r="F46" s="13" t="s">
        <v>76</v>
      </c>
      <c r="G46" s="13" t="str">
        <f>IF(D46="","&lt;--",IF(OR(D46="sehr wahrscheinlich",D46="wahrscheinlich"),"unwahrscheinlich",IF(OR(D46="nicht wahrscheinlich",D46="ausgeschlossen"),"wahrscheinlich","unklar")))</f>
        <v>&lt;--</v>
      </c>
      <c r="H46" s="14" t="s">
        <v>60</v>
      </c>
      <c r="I46" s="92"/>
    </row>
    <row r="47" spans="2:11" x14ac:dyDescent="0.25">
      <c r="B47" s="76" t="s">
        <v>57</v>
      </c>
      <c r="C47" s="17" t="s">
        <v>78</v>
      </c>
      <c r="D47" s="61"/>
      <c r="E47" s="53"/>
      <c r="F47" s="17" t="s">
        <v>76</v>
      </c>
      <c r="G47" s="17" t="str">
        <f>IF(D47="","&lt;--",IF(OR(D47="sehr wahrscheinlich",D47="wahrscheinlich"),"unwahrscheinlich",IF(OR(D47="nicht wahrscheinlich",D47="ausgeschlossen"),"wahrscheinlich","unklar")))</f>
        <v>&lt;--</v>
      </c>
      <c r="H47" s="18" t="s">
        <v>88</v>
      </c>
      <c r="I47" s="92"/>
    </row>
    <row r="48" spans="2:11" x14ac:dyDescent="0.25">
      <c r="B48" s="76" t="s">
        <v>57</v>
      </c>
      <c r="C48" s="17" t="s">
        <v>73</v>
      </c>
      <c r="D48" s="61"/>
      <c r="E48" s="53"/>
      <c r="F48" s="17" t="s">
        <v>76</v>
      </c>
      <c r="G48" s="17" t="str">
        <f>IF(D48="","&lt;--",IF(OR(D48="sehr wahrscheinlich",D48="wahrscheinlich"),"unwahrscheinlich",IF(OR(D48="nicht wahrscheinlich",D48="ausgeschlossen"),"wahrscheinlich","unklar")))</f>
        <v>&lt;--</v>
      </c>
      <c r="H48" s="18" t="s">
        <v>62</v>
      </c>
      <c r="I48" s="92"/>
    </row>
    <row r="49" spans="2:9" x14ac:dyDescent="0.25">
      <c r="B49" s="76" t="s">
        <v>57</v>
      </c>
      <c r="C49" s="17" t="s">
        <v>74</v>
      </c>
      <c r="D49" s="61"/>
      <c r="E49" s="53"/>
      <c r="F49" s="17" t="s">
        <v>76</v>
      </c>
      <c r="G49" s="17" t="str">
        <f>IF(D49="","&lt;--",IF(OR(D49="sehr wahrscheinlich",D49="wahrscheinlich"),"unwahrscheinlich",IF(OR(D49="nicht wahrscheinlich",D49="ausgeschlossen"),"wahrscheinlich","unklar")))</f>
        <v>&lt;--</v>
      </c>
      <c r="H49" s="18" t="s">
        <v>89</v>
      </c>
      <c r="I49" s="92"/>
    </row>
    <row r="50" spans="2:9" ht="15.75" thickBot="1" x14ac:dyDescent="0.3">
      <c r="B50" s="80" t="s">
        <v>57</v>
      </c>
      <c r="C50" s="21" t="s">
        <v>75</v>
      </c>
      <c r="D50" s="62"/>
      <c r="E50" s="55"/>
      <c r="F50" s="21" t="s">
        <v>76</v>
      </c>
      <c r="G50" s="72" t="str">
        <f>IF(D50="","&lt;--",IF(OR(D50="sehr wahrscheinlich",D50="wahrscheinlich"),"unwahrscheinlich",IF(OR(D50="nicht wahrscheinlich",D50="ausgeschlossen"),"wahrscheinlich","unklar")))</f>
        <v>&lt;--</v>
      </c>
      <c r="H50" s="22" t="s">
        <v>90</v>
      </c>
      <c r="I50" s="92"/>
    </row>
    <row r="51" spans="2:9" s="70" customFormat="1" x14ac:dyDescent="0.25">
      <c r="B51" s="51"/>
      <c r="C51" s="99" t="s">
        <v>173</v>
      </c>
      <c r="D51" s="100" t="str">
        <f>IF(COUNTA(D46:D50)=0,"",IF(COUNTA(D46:D50)=0,"nicht bewertbar",IF(COUNTIF(D46:D50,"sehr wahrscheinlich")&gt;0,"nicht wahrscheinlich",IF(COUNTIF(D46:D50,"wahrscheinlich")&gt;0,"unklar",IF(COUNTIF(D46:D50,"ausgeschlossen")&gt;0,"sehr wahrscheinlich","wahrscheinlich")))))</f>
        <v/>
      </c>
      <c r="E51" s="54"/>
      <c r="F51" s="13" t="s">
        <v>175</v>
      </c>
      <c r="G51" s="13"/>
      <c r="H51" s="14"/>
      <c r="I51" s="92" t="str">
        <f>IF(D51="nicht wahrscheinlich",0,"")</f>
        <v/>
      </c>
    </row>
    <row r="52" spans="2:9" ht="15.75" thickBot="1" x14ac:dyDescent="0.3">
      <c r="B52" s="52"/>
      <c r="C52" s="96" t="s">
        <v>147</v>
      </c>
      <c r="D52" s="98"/>
      <c r="E52" s="55"/>
      <c r="F52" s="72" t="s">
        <v>175</v>
      </c>
      <c r="G52" s="110" t="str">
        <f>IF(D52="","&lt;--",IF(D52="ausgeschlossen","Achtung-führt zum Ausschluss!","ok"))</f>
        <v>&lt;--</v>
      </c>
      <c r="H52" s="73"/>
      <c r="I52" s="92" t="str">
        <f>IF(D52="ausgeschlossen",0,"")</f>
        <v/>
      </c>
    </row>
    <row r="53" spans="2:9" x14ac:dyDescent="0.25">
      <c r="B53" s="53"/>
      <c r="C53" s="23"/>
      <c r="D53" s="17"/>
      <c r="E53" s="53"/>
      <c r="F53" s="17"/>
      <c r="G53" s="17"/>
      <c r="H53" s="17"/>
      <c r="I53" s="92"/>
    </row>
    <row r="54" spans="2:9" ht="15.75" thickBot="1" x14ac:dyDescent="0.3">
      <c r="B54" s="17" t="s">
        <v>44</v>
      </c>
      <c r="C54" s="17" t="s">
        <v>79</v>
      </c>
      <c r="D54" s="17"/>
      <c r="E54" s="17"/>
      <c r="F54" s="17"/>
      <c r="G54" s="17"/>
      <c r="H54" s="53"/>
      <c r="I54" s="92"/>
    </row>
    <row r="55" spans="2:9" ht="15.75" thickBot="1" x14ac:dyDescent="0.3">
      <c r="B55" s="4" t="s">
        <v>0</v>
      </c>
      <c r="C55" s="5" t="s">
        <v>1</v>
      </c>
      <c r="D55" s="5" t="s">
        <v>2</v>
      </c>
      <c r="E55" s="5"/>
      <c r="F55" s="5" t="s">
        <v>14</v>
      </c>
      <c r="G55" s="5" t="s">
        <v>24</v>
      </c>
      <c r="H55" s="6" t="s">
        <v>15</v>
      </c>
      <c r="I55" s="92"/>
    </row>
    <row r="56" spans="2:9" ht="15.75" thickBot="1" x14ac:dyDescent="0.3">
      <c r="B56" s="79" t="s">
        <v>57</v>
      </c>
      <c r="C56" s="49" t="s">
        <v>80</v>
      </c>
      <c r="D56" s="59"/>
      <c r="E56" s="54"/>
      <c r="F56" s="49"/>
      <c r="G56" s="49" t="str">
        <f>IF(D56="","&lt;--",IF(D56="plausibel","ausgeschlossen",IF(D56="nicht plausibel","wahrscheinlich","unklar")))</f>
        <v>&lt;--</v>
      </c>
      <c r="H56" s="50" t="s">
        <v>85</v>
      </c>
      <c r="I56" s="92"/>
    </row>
    <row r="57" spans="2:9" s="70" customFormat="1" x14ac:dyDescent="0.25">
      <c r="B57" s="12"/>
      <c r="C57" s="99" t="s">
        <v>173</v>
      </c>
      <c r="D57" s="100" t="str">
        <f>IF(D56="","",IF(D56="plausibel","ausgeschlossen",IF(D56="nicht plausibel","mindestens wahrscheinlich","unklar")))</f>
        <v/>
      </c>
      <c r="E57" s="13"/>
      <c r="F57" s="13" t="s">
        <v>175</v>
      </c>
      <c r="G57" s="13"/>
      <c r="H57" s="14"/>
      <c r="I57" s="92" t="str">
        <f>IF(D57="ausgeschlossen",0,"")</f>
        <v/>
      </c>
    </row>
    <row r="58" spans="2:9" ht="15.75" thickBot="1" x14ac:dyDescent="0.3">
      <c r="B58" s="71"/>
      <c r="C58" s="96" t="s">
        <v>147</v>
      </c>
      <c r="D58" s="62"/>
      <c r="E58" s="72"/>
      <c r="F58" s="72" t="s">
        <v>175</v>
      </c>
      <c r="G58" s="110" t="str">
        <f>IF(D58="","&lt;--",IF(D58="ausgeschlossen","Achtung-führt zum Ausschluss!","ok"))</f>
        <v>&lt;--</v>
      </c>
      <c r="H58" s="73"/>
      <c r="I58" s="92" t="str">
        <f>IF(D58="ausgeschlossen",0,"")</f>
        <v/>
      </c>
    </row>
    <row r="59" spans="2:9" x14ac:dyDescent="0.25">
      <c r="I59" s="92"/>
    </row>
    <row r="60" spans="2:9" ht="15.75" thickBot="1" x14ac:dyDescent="0.3">
      <c r="B60" s="95" t="s">
        <v>104</v>
      </c>
      <c r="F60" s="28" t="str">
        <f>IF(D60="y",F67="ddd","")</f>
        <v/>
      </c>
    </row>
    <row r="61" spans="2:9" s="70" customFormat="1" x14ac:dyDescent="0.25">
      <c r="B61" s="181" t="str">
        <f>IF(D16="","","- die zeitliche Abfolge zwischen dem Gebrauch des Mittels und dem Auftreten der Symptome ist " &amp; D16 &amp; ".")</f>
        <v/>
      </c>
      <c r="C61" s="182"/>
      <c r="D61" s="182"/>
      <c r="E61" s="182"/>
      <c r="F61" s="182"/>
      <c r="G61" s="182"/>
      <c r="H61" s="183"/>
      <c r="I61" s="56"/>
    </row>
    <row r="62" spans="2:9" s="70" customFormat="1" x14ac:dyDescent="0.25">
      <c r="B62" s="184" t="str">
        <f>IF(D25="","","- die klinischen Symptome sind für den Gebrauch des Mittels " &amp; D25 &amp; ".")</f>
        <v/>
      </c>
      <c r="C62" s="185"/>
      <c r="D62" s="185"/>
      <c r="E62" s="185"/>
      <c r="F62" s="185"/>
      <c r="G62" s="185"/>
      <c r="H62" s="186"/>
      <c r="I62" s="56"/>
    </row>
    <row r="63" spans="2:9" s="70" customFormat="1" x14ac:dyDescent="0.25">
      <c r="B63" s="184" t="str">
        <f>IF(D34="","","- die durchgeführten spezifischen Untersuchungen sind " &amp; IF(D34="positiv","positiv und relevant .",IF(D34="unklar","nicht relevant oder aber die Ergebnisse der durchgeführten spezifischen zusätzlichen Untersuchungen sind nicht eindeutig.",IF(D34="negativ","negativ.",IF(D34="(unbekannt)","unbekannt.",D34&amp;".")))))</f>
        <v/>
      </c>
      <c r="C63" s="185"/>
      <c r="D63" s="185"/>
      <c r="E63" s="185"/>
      <c r="F63" s="185"/>
      <c r="G63" s="185"/>
      <c r="H63" s="186"/>
      <c r="I63" s="56"/>
    </row>
    <row r="64" spans="2:9" s="70" customFormat="1" x14ac:dyDescent="0.25">
      <c r="B64" s="184" t="str">
        <f>IF(D41="","","- die durchgeführte erneute Exposition gegenüber dem Mittel ist " &amp; IF(D41="positiv","positiv.",IF(D41="nicht eindeutig","nicht relevant oder aber die Ergebnisse der erneuten Exposition sind nicht eindeutig.",IF(D41="negativ","negativ.",IF(D41="(unbekannt)","unbekannt.",D41&amp;".")))))</f>
        <v/>
      </c>
      <c r="C64" s="185"/>
      <c r="D64" s="185"/>
      <c r="E64" s="185"/>
      <c r="F64" s="185"/>
      <c r="G64" s="185"/>
      <c r="H64" s="186"/>
      <c r="I64" s="56"/>
    </row>
    <row r="65" spans="2:9" s="74" customFormat="1" ht="31.5" customHeight="1" x14ac:dyDescent="0.25">
      <c r="B65" s="184" t="str">
        <f>IF(D58="","","- sonstige medizinisch qualifizierten Informationen "&amp;IF(AND(D52="",D58=""),"liegen nicht vor.",IF(OR(D52="ausgeschlossen",D58="ausgeschlossen"),"weisen zuverlässig auf andere Ursachen als auf das unter Verdacht stehende kosmetische Mittel hin, was dazu führt, dass die Kausalität mit dem kosmetischen Mittel ausgeschlossen werden kann.",IF(D52="","liegen nicht vor.","geben keine abweichenden Erkenntnisse."))))</f>
        <v/>
      </c>
      <c r="C65" s="185"/>
      <c r="D65" s="185"/>
      <c r="E65" s="185"/>
      <c r="F65" s="185"/>
      <c r="G65" s="185"/>
      <c r="H65" s="186"/>
      <c r="I65" s="56"/>
    </row>
    <row r="66" spans="2:9" ht="15.75" thickBot="1" x14ac:dyDescent="0.3">
      <c r="B66" s="178" t="str">
        <f>"=&gt; Die Kausalität ist "&amp;IF(I3=4,"sehr wahrscheinlich",IF(I3=3,"wahrscheinlich.",IF(I3=2,"nicht klar zuzuordnen.",IF(I3=1,"unwahrscheinlich.",IF(I3=0,"ausgeschlossen.","nicht bewertbar.")))))</f>
        <v>=&gt; Die Kausalität ist nicht bewertbar.</v>
      </c>
      <c r="C66" s="179"/>
      <c r="D66" s="179"/>
      <c r="E66" s="179"/>
      <c r="F66" s="179"/>
      <c r="G66" s="179"/>
      <c r="H66" s="180"/>
    </row>
  </sheetData>
  <sheetProtection sheet="1" objects="1" scenarios="1" selectLockedCells="1"/>
  <dataConsolidate/>
  <mergeCells count="6">
    <mergeCell ref="B66:H66"/>
    <mergeCell ref="B61:H61"/>
    <mergeCell ref="B62:H62"/>
    <mergeCell ref="B63:H63"/>
    <mergeCell ref="B64:H64"/>
    <mergeCell ref="B65:H65"/>
  </mergeCells>
  <phoneticPr fontId="0" type="noConversion"/>
  <conditionalFormatting sqref="J4">
    <cfRule type="expression" dxfId="18" priority="18">
      <formula>$K$4="&lt;"</formula>
    </cfRule>
  </conditionalFormatting>
  <conditionalFormatting sqref="J5">
    <cfRule type="expression" dxfId="17" priority="17">
      <formula>$K$5="&lt;"</formula>
    </cfRule>
  </conditionalFormatting>
  <conditionalFormatting sqref="J6">
    <cfRule type="expression" dxfId="16" priority="16">
      <formula>$K$6="&lt;"</formula>
    </cfRule>
  </conditionalFormatting>
  <conditionalFormatting sqref="J7">
    <cfRule type="expression" dxfId="15" priority="15">
      <formula>$K$7="&lt;"</formula>
    </cfRule>
  </conditionalFormatting>
  <conditionalFormatting sqref="J8">
    <cfRule type="expression" dxfId="14" priority="14">
      <formula>$K$8="&lt;"</formula>
    </cfRule>
  </conditionalFormatting>
  <conditionalFormatting sqref="J9">
    <cfRule type="expression" dxfId="13" priority="13">
      <formula>$K$9="&lt;"</formula>
    </cfRule>
  </conditionalFormatting>
  <conditionalFormatting sqref="J37">
    <cfRule type="expression" dxfId="12" priority="12">
      <formula>$K$4="&lt;"</formula>
    </cfRule>
  </conditionalFormatting>
  <conditionalFormatting sqref="J38">
    <cfRule type="expression" dxfId="11" priority="11">
      <formula>$K$5="&lt;"</formula>
    </cfRule>
  </conditionalFormatting>
  <conditionalFormatting sqref="J39">
    <cfRule type="expression" dxfId="10" priority="10">
      <formula>$K$6="&lt;"</formula>
    </cfRule>
  </conditionalFormatting>
  <conditionalFormatting sqref="J40">
    <cfRule type="expression" dxfId="9" priority="9">
      <formula>$K$7="&lt;"</formula>
    </cfRule>
  </conditionalFormatting>
  <conditionalFormatting sqref="J41">
    <cfRule type="expression" dxfId="8" priority="8">
      <formula>$K$8="&lt;"</formula>
    </cfRule>
  </conditionalFormatting>
  <conditionalFormatting sqref="J42">
    <cfRule type="expression" dxfId="7" priority="7">
      <formula>$K$9="&lt;"</formula>
    </cfRule>
  </conditionalFormatting>
  <conditionalFormatting sqref="G16">
    <cfRule type="expression" dxfId="6" priority="6">
      <formula>$G$16="ok"</formula>
    </cfRule>
  </conditionalFormatting>
  <conditionalFormatting sqref="G52">
    <cfRule type="expression" dxfId="5" priority="5">
      <formula>$G$52="ok"</formula>
    </cfRule>
  </conditionalFormatting>
  <conditionalFormatting sqref="G58">
    <cfRule type="expression" dxfId="4" priority="4">
      <formula>$G$58="ok"</formula>
    </cfRule>
  </conditionalFormatting>
  <conditionalFormatting sqref="G41">
    <cfRule type="expression" dxfId="3" priority="3">
      <formula>$G$41="oK"</formula>
    </cfRule>
  </conditionalFormatting>
  <conditionalFormatting sqref="G34">
    <cfRule type="expression" dxfId="2" priority="2">
      <formula>$G$34="ok"</formula>
    </cfRule>
  </conditionalFormatting>
  <conditionalFormatting sqref="G25">
    <cfRule type="expression" dxfId="1" priority="1">
      <formula>$G$25="ok"</formula>
    </cfRule>
  </conditionalFormatting>
  <dataValidations count="10">
    <dataValidation type="list" allowBlank="1" showInputMessage="1" showErrorMessage="1" sqref="D21">
      <formula1>Location</formula1>
    </dataValidation>
    <dataValidation type="list" allowBlank="1" showInputMessage="1" showErrorMessage="1" sqref="D9:D10 D31:D32">
      <formula1>SelectionYesNo</formula1>
    </dataValidation>
    <dataValidation type="list" allowBlank="1" showInputMessage="1" showErrorMessage="1" sqref="D22:D23">
      <formula1>Symptoms</formula1>
    </dataValidation>
    <dataValidation type="list" allowBlank="1" showInputMessage="1" showErrorMessage="1" sqref="D13 D16">
      <formula1>Chronology</formula1>
    </dataValidation>
    <dataValidation type="list" allowBlank="1" showInputMessage="1" showErrorMessage="1" sqref="D38">
      <formula1>Recovery</formula1>
    </dataValidation>
    <dataValidation type="list" allowBlank="1" showInputMessage="1" showErrorMessage="1" sqref="D39">
      <formula1>Reexposition</formula1>
    </dataValidation>
    <dataValidation type="list" allowBlank="1" showInputMessage="1" showErrorMessage="1" sqref="D29:D30 D41 D34">
      <formula1>SelectionPN</formula1>
    </dataValidation>
    <dataValidation type="list" allowBlank="1" showInputMessage="1" showErrorMessage="1" sqref="D52 D54 D58 D46:D50">
      <formula1>Causality</formula1>
    </dataValidation>
    <dataValidation type="list" allowBlank="1" showInputMessage="1" showErrorMessage="1" sqref="D56">
      <formula1>Excluded</formula1>
    </dataValidation>
    <dataValidation type="list" allowBlank="1" showInputMessage="1" showErrorMessage="1" sqref="D25">
      <formula1>Semiology</formula1>
    </dataValidation>
  </dataValidations>
  <pageMargins left="0.59055118110236227" right="0.23622047244094491" top="0.74803149606299213" bottom="0.74803149606299213" header="0.31496062992125984" footer="0.31496062992125984"/>
  <pageSetup paperSize="9" scale="62" orientation="portrait" r:id="rId1"/>
  <cellWatches>
    <cellWatch r="D16"/>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B1:F43"/>
  <sheetViews>
    <sheetView workbookViewId="0">
      <selection activeCell="D4" sqref="D4"/>
    </sheetView>
  </sheetViews>
  <sheetFormatPr baseColWidth="10" defaultRowHeight="15" x14ac:dyDescent="0.25"/>
  <cols>
    <col min="1" max="1" width="2.42578125" style="94" customWidth="1"/>
    <col min="2" max="2" width="5" style="94" customWidth="1"/>
    <col min="3" max="3" width="3.5703125" style="94" customWidth="1"/>
    <col min="4" max="4" width="4.7109375" style="94" customWidth="1"/>
    <col min="5" max="5" width="28.5703125" style="94" customWidth="1"/>
    <col min="6" max="6" width="54.85546875" style="94" customWidth="1"/>
    <col min="7" max="16384" width="11.42578125" style="94"/>
  </cols>
  <sheetData>
    <row r="1" spans="2:6" ht="8.25" customHeight="1" x14ac:dyDescent="0.25"/>
    <row r="2" spans="2:6" ht="15.75" thickBot="1" x14ac:dyDescent="0.3">
      <c r="B2" s="115" t="s">
        <v>145</v>
      </c>
    </row>
    <row r="3" spans="2:6" x14ac:dyDescent="0.25">
      <c r="B3" s="128" t="s">
        <v>127</v>
      </c>
      <c r="C3" s="129" t="s">
        <v>182</v>
      </c>
      <c r="D3" s="129"/>
      <c r="E3" s="130"/>
      <c r="F3" s="131"/>
    </row>
    <row r="4" spans="2:6" x14ac:dyDescent="0.25">
      <c r="B4" s="116"/>
      <c r="C4" s="117" t="s">
        <v>26</v>
      </c>
      <c r="D4" s="134"/>
      <c r="E4" s="117" t="s">
        <v>185</v>
      </c>
      <c r="F4" s="118"/>
    </row>
    <row r="5" spans="2:6" x14ac:dyDescent="0.25">
      <c r="B5" s="116"/>
      <c r="C5" s="117" t="s">
        <v>178</v>
      </c>
      <c r="D5" s="134"/>
      <c r="E5" s="117" t="s">
        <v>184</v>
      </c>
      <c r="F5" s="118"/>
    </row>
    <row r="6" spans="2:6" x14ac:dyDescent="0.25">
      <c r="B6" s="116"/>
      <c r="C6" s="117" t="s">
        <v>179</v>
      </c>
      <c r="D6" s="134"/>
      <c r="E6" s="117" t="s">
        <v>188</v>
      </c>
      <c r="F6" s="118"/>
    </row>
    <row r="7" spans="2:6" x14ac:dyDescent="0.25">
      <c r="B7" s="116"/>
      <c r="C7" s="117" t="s">
        <v>129</v>
      </c>
      <c r="D7" s="134"/>
      <c r="E7" s="117" t="s">
        <v>180</v>
      </c>
      <c r="F7" s="118"/>
    </row>
    <row r="8" spans="2:6" x14ac:dyDescent="0.25">
      <c r="B8" s="124" t="s">
        <v>128</v>
      </c>
      <c r="C8" s="125" t="s">
        <v>183</v>
      </c>
      <c r="D8" s="126"/>
      <c r="E8" s="126"/>
      <c r="F8" s="127"/>
    </row>
    <row r="9" spans="2:6" x14ac:dyDescent="0.25">
      <c r="B9" s="116"/>
      <c r="C9" s="117" t="s">
        <v>181</v>
      </c>
      <c r="D9" s="117"/>
      <c r="E9" s="117"/>
      <c r="F9" s="118"/>
    </row>
    <row r="10" spans="2:6" x14ac:dyDescent="0.25">
      <c r="B10" s="116"/>
      <c r="C10" s="117" t="s">
        <v>26</v>
      </c>
      <c r="D10" s="134"/>
      <c r="E10" s="117" t="s">
        <v>131</v>
      </c>
      <c r="F10" s="118"/>
    </row>
    <row r="11" spans="2:6" x14ac:dyDescent="0.25">
      <c r="B11" s="116"/>
      <c r="C11" s="117" t="s">
        <v>44</v>
      </c>
      <c r="D11" s="134"/>
      <c r="E11" s="117" t="s">
        <v>132</v>
      </c>
      <c r="F11" s="118"/>
    </row>
    <row r="12" spans="2:6" x14ac:dyDescent="0.25">
      <c r="B12" s="116"/>
      <c r="C12" s="117" t="s">
        <v>129</v>
      </c>
      <c r="D12" s="134"/>
      <c r="E12" s="117" t="s">
        <v>133</v>
      </c>
      <c r="F12" s="118"/>
    </row>
    <row r="13" spans="2:6" x14ac:dyDescent="0.25">
      <c r="B13" s="116"/>
      <c r="C13" s="117" t="s">
        <v>130</v>
      </c>
      <c r="D13" s="134"/>
      <c r="E13" s="117" t="s">
        <v>134</v>
      </c>
      <c r="F13" s="118"/>
    </row>
    <row r="14" spans="2:6" x14ac:dyDescent="0.25">
      <c r="B14" s="116"/>
      <c r="C14" s="117" t="s">
        <v>141</v>
      </c>
      <c r="D14" s="134"/>
      <c r="E14" s="117" t="s">
        <v>135</v>
      </c>
      <c r="F14" s="118"/>
    </row>
    <row r="15" spans="2:6" x14ac:dyDescent="0.25">
      <c r="B15" s="116"/>
      <c r="C15" s="117" t="s">
        <v>136</v>
      </c>
      <c r="D15" s="134"/>
      <c r="E15" s="117" t="s">
        <v>137</v>
      </c>
      <c r="F15" s="118"/>
    </row>
    <row r="16" spans="2:6" x14ac:dyDescent="0.25">
      <c r="B16" s="116"/>
      <c r="C16" s="117" t="s">
        <v>143</v>
      </c>
      <c r="D16" s="134"/>
      <c r="E16" s="117" t="s">
        <v>144</v>
      </c>
      <c r="F16" s="118"/>
    </row>
    <row r="17" spans="2:6" x14ac:dyDescent="0.25">
      <c r="B17" s="124" t="s">
        <v>138</v>
      </c>
      <c r="C17" s="125" t="s">
        <v>139</v>
      </c>
      <c r="D17" s="125"/>
      <c r="E17" s="125"/>
      <c r="F17" s="132"/>
    </row>
    <row r="18" spans="2:6" ht="15.75" thickBot="1" x14ac:dyDescent="0.3">
      <c r="B18" s="119"/>
      <c r="C18" s="120" t="s">
        <v>140</v>
      </c>
      <c r="D18" s="120"/>
      <c r="E18" s="120"/>
      <c r="F18" s="135" t="str">
        <f>IF(Komplettbewertung!B66&lt;&gt;"=&gt; Die Kausalität ist nicht bewertbar.",Komplettbewertung!B66,Schnelleinstufung!B26)</f>
        <v>=&gt; Die Kausalität ist nicht bewertbar.</v>
      </c>
    </row>
    <row r="19" spans="2:6" ht="21.75" customHeight="1" thickBot="1" x14ac:dyDescent="0.3">
      <c r="B19" s="133" t="s">
        <v>194</v>
      </c>
    </row>
    <row r="20" spans="2:6" x14ac:dyDescent="0.25">
      <c r="B20" s="122" t="s">
        <v>142</v>
      </c>
      <c r="C20" s="187" t="str">
        <f>IF(OR(COUNTA(D4:D7)=0,COUNTA(D10:D16)=0,F18="=&gt; Die Kausalität ist nicht bewertbar."),"Bitte Eingaben vervollständigen: "&amp;IF(COUNTA(D4:D7)=0,"Mindestanforderungen, ","")&amp;IF(COUNTA(D10:D16)=0,"Wirkungen, ","")&amp;IF(F18="=&gt; Die Kausalität ist nicht bewertbar.","Kausalität",""),"Es handelt sich entsprechend der oben angegebenen Daten um eine ")</f>
        <v>Bitte Eingaben vervollständigen: Mindestanforderungen, Wirkungen, Kausalität</v>
      </c>
      <c r="D20" s="187"/>
      <c r="E20" s="187"/>
      <c r="F20" s="188"/>
    </row>
    <row r="21" spans="2:6" x14ac:dyDescent="0.25">
      <c r="B21" s="116"/>
      <c r="C21" s="123" t="str">
        <f>IF(LEFT(C20,5)="Bitte","",IF(AND(COUNTA(D4:D7)=4,COUNTA(D10:D15)&gt;=1,F18&lt;&gt;"=&gt; Die Kausalität ist ausgeschlossen."),"meldpflichtige ernste unerwünschte Wirkung.","nicht meldepflichtige unerwünschte Wirkung, da"))</f>
        <v/>
      </c>
      <c r="D21" s="117"/>
      <c r="E21" s="117"/>
      <c r="F21" s="118"/>
    </row>
    <row r="22" spans="2:6" x14ac:dyDescent="0.25">
      <c r="B22" s="116"/>
      <c r="C22" s="117" t="str">
        <f>IF(LEFT(C21,5)="nicht",IF(F18="=&gt; Die Kausalität ist ausgeschlossen.","- die Kausalität ausgeschlossen wurde",""),"")</f>
        <v/>
      </c>
      <c r="D22" s="117"/>
      <c r="E22" s="117"/>
      <c r="F22" s="118"/>
    </row>
    <row r="23" spans="2:6" x14ac:dyDescent="0.25">
      <c r="B23" s="116"/>
      <c r="C23" s="117" t="str">
        <f>IF(LEFT(C21,5)="nicht",IF(D16&lt;&gt;"","- keine ernste Wirkung vorliegt",""),"")</f>
        <v/>
      </c>
      <c r="D23" s="117"/>
      <c r="E23" s="117"/>
      <c r="F23" s="118"/>
    </row>
    <row r="24" spans="2:6" ht="15.75" thickBot="1" x14ac:dyDescent="0.3">
      <c r="B24" s="119"/>
      <c r="C24" s="120" t="str">
        <f>IF(LEFT(C21,5)="nicht", IF(COUNTA(D4:D7)&lt;4,"- die Mindestangaben zu dem Fall nicht vorliegen",""),"")</f>
        <v/>
      </c>
      <c r="D24" s="120"/>
      <c r="E24" s="120"/>
      <c r="F24" s="121"/>
    </row>
    <row r="25" spans="2:6" ht="28.5" customHeight="1" x14ac:dyDescent="0.25">
      <c r="B25" s="189" t="s">
        <v>191</v>
      </c>
      <c r="C25" s="189"/>
      <c r="D25" s="189"/>
      <c r="E25" s="136">
        <f>Start!O10</f>
        <v>41988</v>
      </c>
      <c r="F25" s="137" t="str">
        <f ca="1">"Ausdruck vom: " &amp; YEAR(NOW())&amp;"-"&amp;MONTH(NOW())&amp;"-"&amp;DAY(NOW())</f>
        <v>Ausdruck vom: 2017-1-20</v>
      </c>
    </row>
    <row r="26" spans="2:6" ht="75" customHeight="1" x14ac:dyDescent="0.25">
      <c r="B26" s="190" t="s">
        <v>195</v>
      </c>
      <c r="C26" s="190"/>
      <c r="D26" s="190"/>
      <c r="E26" s="190"/>
      <c r="F26" s="190"/>
    </row>
    <row r="28" spans="2:6" ht="15.75" thickBot="1" x14ac:dyDescent="0.3">
      <c r="B28" s="133" t="s">
        <v>201</v>
      </c>
    </row>
    <row r="29" spans="2:6" x14ac:dyDescent="0.25">
      <c r="B29" s="191"/>
      <c r="C29" s="192"/>
      <c r="D29" s="192"/>
      <c r="E29" s="192"/>
      <c r="F29" s="193"/>
    </row>
    <row r="30" spans="2:6" x14ac:dyDescent="0.25">
      <c r="B30" s="194"/>
      <c r="C30" s="195"/>
      <c r="D30" s="195"/>
      <c r="E30" s="195"/>
      <c r="F30" s="196"/>
    </row>
    <row r="31" spans="2:6" x14ac:dyDescent="0.25">
      <c r="B31" s="194"/>
      <c r="C31" s="195"/>
      <c r="D31" s="195"/>
      <c r="E31" s="195"/>
      <c r="F31" s="196"/>
    </row>
    <row r="32" spans="2:6" x14ac:dyDescent="0.25">
      <c r="B32" s="194"/>
      <c r="C32" s="195"/>
      <c r="D32" s="195"/>
      <c r="E32" s="195"/>
      <c r="F32" s="196"/>
    </row>
    <row r="33" spans="2:6" x14ac:dyDescent="0.25">
      <c r="B33" s="194"/>
      <c r="C33" s="195"/>
      <c r="D33" s="195"/>
      <c r="E33" s="195"/>
      <c r="F33" s="196"/>
    </row>
    <row r="34" spans="2:6" x14ac:dyDescent="0.25">
      <c r="B34" s="194"/>
      <c r="C34" s="195"/>
      <c r="D34" s="195"/>
      <c r="E34" s="195"/>
      <c r="F34" s="196"/>
    </row>
    <row r="35" spans="2:6" x14ac:dyDescent="0.25">
      <c r="B35" s="194"/>
      <c r="C35" s="195"/>
      <c r="D35" s="195"/>
      <c r="E35" s="195"/>
      <c r="F35" s="196"/>
    </row>
    <row r="36" spans="2:6" x14ac:dyDescent="0.25">
      <c r="B36" s="194"/>
      <c r="C36" s="195"/>
      <c r="D36" s="195"/>
      <c r="E36" s="195"/>
      <c r="F36" s="196"/>
    </row>
    <row r="37" spans="2:6" x14ac:dyDescent="0.25">
      <c r="B37" s="194"/>
      <c r="C37" s="195"/>
      <c r="D37" s="195"/>
      <c r="E37" s="195"/>
      <c r="F37" s="196"/>
    </row>
    <row r="38" spans="2:6" x14ac:dyDescent="0.25">
      <c r="B38" s="194"/>
      <c r="C38" s="195"/>
      <c r="D38" s="195"/>
      <c r="E38" s="195"/>
      <c r="F38" s="196"/>
    </row>
    <row r="39" spans="2:6" x14ac:dyDescent="0.25">
      <c r="B39" s="194"/>
      <c r="C39" s="195"/>
      <c r="D39" s="195"/>
      <c r="E39" s="195"/>
      <c r="F39" s="196"/>
    </row>
    <row r="40" spans="2:6" x14ac:dyDescent="0.25">
      <c r="B40" s="194"/>
      <c r="C40" s="195"/>
      <c r="D40" s="195"/>
      <c r="E40" s="195"/>
      <c r="F40" s="196"/>
    </row>
    <row r="41" spans="2:6" x14ac:dyDescent="0.25">
      <c r="B41" s="194"/>
      <c r="C41" s="195"/>
      <c r="D41" s="195"/>
      <c r="E41" s="195"/>
      <c r="F41" s="196"/>
    </row>
    <row r="42" spans="2:6" x14ac:dyDescent="0.25">
      <c r="B42" s="194"/>
      <c r="C42" s="195"/>
      <c r="D42" s="195"/>
      <c r="E42" s="195"/>
      <c r="F42" s="196"/>
    </row>
    <row r="43" spans="2:6" ht="15.75" thickBot="1" x14ac:dyDescent="0.3">
      <c r="B43" s="197"/>
      <c r="C43" s="198"/>
      <c r="D43" s="198"/>
      <c r="E43" s="198"/>
      <c r="F43" s="199"/>
    </row>
  </sheetData>
  <sheetProtection sheet="1" objects="1" scenarios="1" selectLockedCells="1"/>
  <mergeCells count="4">
    <mergeCell ref="C20:F20"/>
    <mergeCell ref="B25:D25"/>
    <mergeCell ref="B26:F26"/>
    <mergeCell ref="B29:F43"/>
  </mergeCells>
  <phoneticPr fontId="9" type="noConversion"/>
  <conditionalFormatting sqref="C20:F20">
    <cfRule type="expression" dxfId="0" priority="1">
      <formula>LEFT($C$20,5)="Bitte"</formula>
    </cfRule>
  </conditionalFormatting>
  <pageMargins left="0.78740157499999996" right="0.78740157499999996" top="0.984251969" bottom="0.984251969" header="0.4921259845" footer="0.492125984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2" sqref="E2:G8"/>
    </sheetView>
  </sheetViews>
  <sheetFormatPr baseColWidth="10" defaultRowHeight="15" x14ac:dyDescent="0.25"/>
  <cols>
    <col min="1" max="1" width="22.7109375" customWidth="1"/>
    <col min="2" max="2" width="19.140625" customWidth="1"/>
    <col min="3" max="3" width="20.140625" customWidth="1"/>
    <col min="4" max="4" width="18.28515625" customWidth="1"/>
    <col min="5" max="5" width="21.28515625" customWidth="1"/>
    <col min="6" max="6" width="18.28515625" customWidth="1"/>
    <col min="7" max="7" width="16.5703125" customWidth="1"/>
  </cols>
  <sheetData>
    <row r="1" spans="1:7" x14ac:dyDescent="0.25">
      <c r="A1" s="63" t="s">
        <v>3</v>
      </c>
      <c r="B1" s="63" t="s">
        <v>4</v>
      </c>
      <c r="C1" s="63" t="s">
        <v>8</v>
      </c>
      <c r="E1" s="138" t="s">
        <v>197</v>
      </c>
      <c r="F1" s="139"/>
      <c r="G1" s="140"/>
    </row>
    <row r="2" spans="1:7" x14ac:dyDescent="0.25">
      <c r="A2" s="64" t="s">
        <v>70</v>
      </c>
      <c r="B2" s="64" t="s">
        <v>70</v>
      </c>
      <c r="C2" s="64" t="s">
        <v>9</v>
      </c>
      <c r="E2" s="194"/>
      <c r="F2" s="195"/>
      <c r="G2" s="196"/>
    </row>
    <row r="3" spans="1:7" x14ac:dyDescent="0.25">
      <c r="A3" s="64" t="s">
        <v>5</v>
      </c>
      <c r="B3" s="64" t="s">
        <v>148</v>
      </c>
      <c r="C3" s="64" t="s">
        <v>10</v>
      </c>
      <c r="E3" s="194"/>
      <c r="F3" s="195"/>
      <c r="G3" s="196"/>
    </row>
    <row r="4" spans="1:7" ht="15.75" thickBot="1" x14ac:dyDescent="0.3">
      <c r="A4" s="65" t="s">
        <v>6</v>
      </c>
      <c r="B4" s="64" t="s">
        <v>149</v>
      </c>
      <c r="C4" s="64" t="s">
        <v>7</v>
      </c>
      <c r="E4" s="194"/>
      <c r="F4" s="195"/>
      <c r="G4" s="196"/>
    </row>
    <row r="5" spans="1:7" x14ac:dyDescent="0.25">
      <c r="A5" s="66"/>
      <c r="B5" s="64" t="s">
        <v>150</v>
      </c>
      <c r="C5" s="64" t="s">
        <v>11</v>
      </c>
      <c r="E5" s="194"/>
      <c r="F5" s="195"/>
      <c r="G5" s="196"/>
    </row>
    <row r="6" spans="1:7" ht="15.75" thickBot="1" x14ac:dyDescent="0.3">
      <c r="A6" s="66"/>
      <c r="B6" s="65" t="s">
        <v>151</v>
      </c>
      <c r="C6" s="64" t="s">
        <v>12</v>
      </c>
      <c r="E6" s="194"/>
      <c r="F6" s="195"/>
      <c r="G6" s="196"/>
    </row>
    <row r="7" spans="1:7" x14ac:dyDescent="0.25">
      <c r="A7" s="66"/>
      <c r="B7" s="66"/>
      <c r="C7" s="64" t="s">
        <v>13</v>
      </c>
      <c r="E7" s="194"/>
      <c r="F7" s="195"/>
      <c r="G7" s="196"/>
    </row>
    <row r="8" spans="1:7" ht="15.75" thickBot="1" x14ac:dyDescent="0.3">
      <c r="A8" s="66"/>
      <c r="B8" s="66"/>
      <c r="C8" s="65"/>
      <c r="E8" s="197"/>
      <c r="F8" s="198"/>
      <c r="G8" s="199"/>
    </row>
    <row r="9" spans="1:7" ht="15.75" thickBot="1" x14ac:dyDescent="0.3"/>
    <row r="10" spans="1:7" x14ac:dyDescent="0.25">
      <c r="A10" s="1" t="s">
        <v>29</v>
      </c>
      <c r="B10" s="1" t="s">
        <v>35</v>
      </c>
      <c r="C10" s="1" t="s">
        <v>42</v>
      </c>
      <c r="D10" s="1" t="s">
        <v>50</v>
      </c>
      <c r="E10" s="10" t="s">
        <v>46</v>
      </c>
      <c r="F10" s="1" t="s">
        <v>84</v>
      </c>
      <c r="G10" s="1" t="s">
        <v>152</v>
      </c>
    </row>
    <row r="11" spans="1:7" x14ac:dyDescent="0.25">
      <c r="A11" s="2" t="s">
        <v>30</v>
      </c>
      <c r="B11" s="2" t="s">
        <v>36</v>
      </c>
      <c r="C11" s="2" t="s">
        <v>95</v>
      </c>
      <c r="D11" s="7" t="s">
        <v>48</v>
      </c>
      <c r="E11" s="9" t="s">
        <v>68</v>
      </c>
      <c r="F11" s="7" t="s">
        <v>81</v>
      </c>
      <c r="G11" s="7" t="s">
        <v>34</v>
      </c>
    </row>
    <row r="12" spans="1:7" x14ac:dyDescent="0.25">
      <c r="A12" s="2" t="s">
        <v>31</v>
      </c>
      <c r="B12" s="2" t="s">
        <v>37</v>
      </c>
      <c r="C12" s="2" t="s">
        <v>177</v>
      </c>
      <c r="D12" s="7" t="s">
        <v>49</v>
      </c>
      <c r="E12" s="9" t="s">
        <v>53</v>
      </c>
      <c r="F12" s="7" t="s">
        <v>7</v>
      </c>
      <c r="G12" s="7" t="s">
        <v>97</v>
      </c>
    </row>
    <row r="13" spans="1:7" x14ac:dyDescent="0.25">
      <c r="A13" s="2" t="s">
        <v>32</v>
      </c>
      <c r="B13" s="2" t="s">
        <v>41</v>
      </c>
      <c r="C13" s="2" t="s">
        <v>189</v>
      </c>
      <c r="D13" s="7" t="s">
        <v>69</v>
      </c>
      <c r="E13" s="9" t="s">
        <v>54</v>
      </c>
      <c r="F13" s="7" t="s">
        <v>82</v>
      </c>
      <c r="G13" s="7" t="s">
        <v>7</v>
      </c>
    </row>
    <row r="14" spans="1:7" ht="15.75" thickBot="1" x14ac:dyDescent="0.3">
      <c r="A14" s="3" t="s">
        <v>70</v>
      </c>
      <c r="B14" s="3" t="s">
        <v>70</v>
      </c>
      <c r="C14" s="3" t="s">
        <v>70</v>
      </c>
      <c r="D14" s="8" t="s">
        <v>70</v>
      </c>
      <c r="E14" s="11" t="s">
        <v>70</v>
      </c>
      <c r="F14" s="8" t="s">
        <v>83</v>
      </c>
      <c r="G14" s="8" t="s">
        <v>70</v>
      </c>
    </row>
  </sheetData>
  <sheetProtection sheet="1" objects="1" scenarios="1" selectLockedCells="1"/>
  <mergeCells count="1">
    <mergeCell ref="E2:G8"/>
  </mergeCells>
  <phoneticPr fontId="0"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13</vt:i4>
      </vt:variant>
    </vt:vector>
  </HeadingPairs>
  <TitlesOfParts>
    <vt:vector size="18" baseType="lpstr">
      <vt:lpstr>Start</vt:lpstr>
      <vt:lpstr>Schnelleinstufung</vt:lpstr>
      <vt:lpstr>Komplettbewertung</vt:lpstr>
      <vt:lpstr>Meldepflicht</vt:lpstr>
      <vt:lpstr>References</vt:lpstr>
      <vt:lpstr>Causality</vt:lpstr>
      <vt:lpstr>Chronology</vt:lpstr>
      <vt:lpstr>Komplettbewertung!Druckbereich</vt:lpstr>
      <vt:lpstr>Schnelleinstufung!Druckbereich</vt:lpstr>
      <vt:lpstr>Start!Druckbereich</vt:lpstr>
      <vt:lpstr>Excluded</vt:lpstr>
      <vt:lpstr>Location</vt:lpstr>
      <vt:lpstr>Recovery</vt:lpstr>
      <vt:lpstr>Reexposition</vt:lpstr>
      <vt:lpstr>SelectionPN</vt:lpstr>
      <vt:lpstr>SelectionYesNo</vt:lpstr>
      <vt:lpstr>Semiology</vt:lpstr>
      <vt:lpstr>Symptoms</vt:lpstr>
    </vt:vector>
  </TitlesOfParts>
  <Company>BVL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Butschke, Dr. Andreas</dc:creator>
  <cp:lastModifiedBy>Butschke, Dr. Andreas</cp:lastModifiedBy>
  <cp:lastPrinted>2017-01-20T12:07:09Z</cp:lastPrinted>
  <dcterms:created xsi:type="dcterms:W3CDTF">2014-11-19T15:18:50Z</dcterms:created>
  <dcterms:modified xsi:type="dcterms:W3CDTF">2017-01-20T12:08:17Z</dcterms:modified>
</cp:coreProperties>
</file>